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T:\INVR\DVI\Отчети\2023\Q4 cons\EN\"/>
    </mc:Choice>
  </mc:AlternateContent>
  <xr:revisionPtr revIDLastSave="0" documentId="13_ncr:1_{4365F0CE-6757-4345-8CD1-AC4C16B76839}" xr6:coauthVersionLast="47" xr6:coauthVersionMax="47" xr10:uidLastSave="{00000000-0000-0000-0000-000000000000}"/>
  <bookViews>
    <workbookView xWindow="-120" yWindow="-120" windowWidth="29040" windowHeight="15840" tabRatio="686" xr2:uid="{00000000-000D-0000-FFFF-FFFF00000000}"/>
  </bookViews>
  <sheets>
    <sheet name="Cover " sheetId="6" r:id="rId1"/>
    <sheet name="SCI" sheetId="2" r:id="rId2"/>
    <sheet name="SFP" sheetId="3" r:id="rId3"/>
    <sheet name="SCF" sheetId="4" r:id="rId4"/>
    <sheet name="SEQ" sheetId="5" r:id="rId5"/>
  </sheets>
  <definedNames>
    <definedName name="AS2DocOpenMode" hidden="1">"AS2DocumentEdit"</definedName>
    <definedName name="_xlnm.Database" localSheetId="4">#REF!</definedName>
    <definedName name="_xlnm.Database">#REF!</definedName>
    <definedName name="_xlnm.Print_Area" localSheetId="0">'Cover '!$A$1:$I$37</definedName>
    <definedName name="_xlnm.Print_Area" localSheetId="3">SCF!$A$1:$E$73</definedName>
    <definedName name="_xlnm.Print_Area" localSheetId="1">SCI!$A$1:$H$77</definedName>
    <definedName name="_xlnm.Print_Area" localSheetId="2">SFP!$A$1:$H$83</definedName>
    <definedName name="_xlnm.Print_Titles" localSheetId="1">SCI!$1:$2</definedName>
    <definedName name="Z_0C92A18C_82C1_43C8_B8D2_6F7E21DEB0D9_.wvu.Cols" localSheetId="3" hidden="1">SCF!$G:$IV</definedName>
    <definedName name="Z_0C92A18C_82C1_43C8_B8D2_6F7E21DEB0D9_.wvu.Cols" localSheetId="4" hidden="1">SEQ!#REF!</definedName>
    <definedName name="Z_0C92A18C_82C1_43C8_B8D2_6F7E21DEB0D9_.wvu.Rows" localSheetId="3" hidden="1">SCF!$77:$65543</definedName>
    <definedName name="Z_2BD2C2C3_AF9C_11D6_9CEF_00D009775214_.wvu.Cols" localSheetId="3" hidden="1">SCF!$G:$IV</definedName>
    <definedName name="Z_2BD2C2C3_AF9C_11D6_9CEF_00D009775214_.wvu.Cols" localSheetId="4" hidden="1">SEQ!#REF!</definedName>
    <definedName name="Z_2BD2C2C3_AF9C_11D6_9CEF_00D009775214_.wvu.PrintArea" localSheetId="3" hidden="1">SCF!$A$1:$F$45</definedName>
    <definedName name="Z_2BD2C2C3_AF9C_11D6_9CEF_00D009775214_.wvu.Rows" localSheetId="3" hidden="1">SCF!$75:$65543</definedName>
    <definedName name="Z_3DF3D3DF_0C20_498D_AC7F_CE0D39724717_.wvu.Cols" localSheetId="3" hidden="1">SCF!$G:$IV</definedName>
    <definedName name="Z_3DF3D3DF_0C20_498D_AC7F_CE0D39724717_.wvu.Cols" localSheetId="4" hidden="1">SEQ!#REF!</definedName>
    <definedName name="Z_3DF3D3DF_0C20_498D_AC7F_CE0D39724717_.wvu.Rows" localSheetId="3" hidden="1">SCF!$77:$65543,SCF!$59:$60</definedName>
    <definedName name="Z_92AC9888_5B7E_11D6_9CEE_00D009757B57_.wvu.Cols" localSheetId="3" hidden="1">SCF!$G:$G</definedName>
    <definedName name="Z_9656BBF7_C4A3_41EC_B0C6_A21B380E3C2F_.wvu.Cols" localSheetId="3" hidden="1">SCF!$G:$G</definedName>
    <definedName name="Z_9656BBF7_C4A3_41EC_B0C6_A21B380E3C2F_.wvu.Cols" localSheetId="4" hidden="1">SEQ!#REF!</definedName>
    <definedName name="Z_9656BBF7_C4A3_41EC_B0C6_A21B380E3C2F_.wvu.PrintArea" localSheetId="4" hidden="1">SEQ!$A$1:$S$83</definedName>
    <definedName name="Z_9656BBF7_C4A3_41EC_B0C6_A21B380E3C2F_.wvu.Rows" localSheetId="3" hidden="1">SCF!$77:$65543,SCF!$59:$60</definedName>
  </definedNames>
  <calcPr calcId="181029"/>
</workbook>
</file>

<file path=xl/calcChain.xml><?xml version="1.0" encoding="utf-8"?>
<calcChain xmlns="http://schemas.openxmlformats.org/spreadsheetml/2006/main">
  <c r="D34" i="3" l="1"/>
  <c r="D46" i="2" l="1"/>
  <c r="D44" i="3"/>
  <c r="D40" i="2" l="1"/>
  <c r="Q73" i="5"/>
  <c r="Q66" i="5"/>
  <c r="W64" i="5"/>
  <c r="W63" i="5"/>
  <c r="S62" i="5"/>
  <c r="W62" i="5" s="1"/>
  <c r="S64" i="5"/>
  <c r="S63" i="5"/>
  <c r="Q62" i="5"/>
  <c r="S52" i="5"/>
  <c r="W52" i="5" s="1"/>
  <c r="C55" i="4" l="1"/>
  <c r="E55" i="4" l="1"/>
  <c r="E39" i="4"/>
  <c r="E18" i="4"/>
  <c r="S56" i="5" l="1"/>
  <c r="W56" i="5" s="1"/>
  <c r="S17" i="5" l="1"/>
  <c r="W17" i="5" s="1"/>
  <c r="W16" i="5" s="1"/>
  <c r="O16" i="5"/>
  <c r="S16" i="5" l="1"/>
  <c r="S78" i="5" l="1"/>
  <c r="W78" i="5" s="1"/>
  <c r="S75" i="5"/>
  <c r="W75" i="5" s="1"/>
  <c r="S74" i="5"/>
  <c r="W74" i="5" s="1"/>
  <c r="S71" i="5"/>
  <c r="W71" i="5" s="1"/>
  <c r="S68" i="5"/>
  <c r="W68" i="5" s="1"/>
  <c r="S67" i="5"/>
  <c r="W67" i="5" s="1"/>
  <c r="S60" i="5"/>
  <c r="W60" i="5" s="1"/>
  <c r="S59" i="5"/>
  <c r="W59" i="5" s="1"/>
  <c r="S49" i="5"/>
  <c r="W49" i="5" s="1"/>
  <c r="S48" i="5"/>
  <c r="W48" i="5" s="1"/>
  <c r="S47" i="5"/>
  <c r="W47" i="5" s="1"/>
  <c r="S46" i="5"/>
  <c r="W46" i="5" s="1"/>
  <c r="S45" i="5"/>
  <c r="W45" i="5" s="1"/>
  <c r="S42" i="5"/>
  <c r="W42" i="5" s="1"/>
  <c r="S41" i="5"/>
  <c r="W41" i="5" s="1"/>
  <c r="S39" i="5"/>
  <c r="W39" i="5" s="1"/>
  <c r="S37" i="5"/>
  <c r="W37" i="5" s="1"/>
  <c r="S34" i="5"/>
  <c r="W34" i="5" s="1"/>
  <c r="V73" i="5"/>
  <c r="U73" i="5"/>
  <c r="T73" i="5"/>
  <c r="R73" i="5"/>
  <c r="P73" i="5"/>
  <c r="O73" i="5"/>
  <c r="N73" i="5"/>
  <c r="M73" i="5"/>
  <c r="L73" i="5"/>
  <c r="K73" i="5"/>
  <c r="J73" i="5"/>
  <c r="I73" i="5"/>
  <c r="H73" i="5"/>
  <c r="G73" i="5"/>
  <c r="F73" i="5"/>
  <c r="E73" i="5"/>
  <c r="C73" i="5"/>
  <c r="V70" i="5"/>
  <c r="U70" i="5"/>
  <c r="T70" i="5"/>
  <c r="R70" i="5"/>
  <c r="Q70" i="5"/>
  <c r="P70" i="5"/>
  <c r="O70" i="5"/>
  <c r="N70" i="5"/>
  <c r="M70" i="5"/>
  <c r="L70" i="5"/>
  <c r="K70" i="5"/>
  <c r="J70" i="5"/>
  <c r="I70" i="5"/>
  <c r="H70" i="5"/>
  <c r="G70" i="5"/>
  <c r="F70" i="5"/>
  <c r="E70" i="5"/>
  <c r="D70" i="5"/>
  <c r="C70" i="5"/>
  <c r="V66" i="5"/>
  <c r="U66" i="5"/>
  <c r="T66" i="5"/>
  <c r="R66" i="5"/>
  <c r="P66" i="5"/>
  <c r="O66" i="5"/>
  <c r="N66" i="5"/>
  <c r="M66" i="5"/>
  <c r="L66" i="5"/>
  <c r="K66" i="5"/>
  <c r="J66" i="5"/>
  <c r="I66" i="5"/>
  <c r="H66" i="5"/>
  <c r="G66" i="5"/>
  <c r="F66" i="5"/>
  <c r="E66" i="5"/>
  <c r="D66" i="5"/>
  <c r="C66" i="5"/>
  <c r="V58" i="5"/>
  <c r="U58" i="5"/>
  <c r="T58" i="5"/>
  <c r="R58" i="5"/>
  <c r="Q58" i="5"/>
  <c r="P58" i="5"/>
  <c r="O58" i="5"/>
  <c r="N58" i="5"/>
  <c r="M58" i="5"/>
  <c r="L58" i="5"/>
  <c r="K58" i="5"/>
  <c r="J58" i="5"/>
  <c r="I58" i="5"/>
  <c r="H58" i="5"/>
  <c r="G58" i="5"/>
  <c r="F58" i="5"/>
  <c r="E58" i="5"/>
  <c r="D58" i="5"/>
  <c r="C58" i="5"/>
  <c r="D44" i="5"/>
  <c r="E44" i="5"/>
  <c r="F44" i="5"/>
  <c r="G44" i="5"/>
  <c r="H44" i="5"/>
  <c r="I44" i="5"/>
  <c r="J44" i="5"/>
  <c r="K44" i="5"/>
  <c r="L44" i="5"/>
  <c r="M44" i="5"/>
  <c r="N44" i="5"/>
  <c r="O44" i="5"/>
  <c r="P44" i="5"/>
  <c r="Q44" i="5"/>
  <c r="R44" i="5"/>
  <c r="T44" i="5"/>
  <c r="U44" i="5"/>
  <c r="V44" i="5"/>
  <c r="C44" i="5"/>
  <c r="D40" i="5"/>
  <c r="E40" i="5"/>
  <c r="F40" i="5"/>
  <c r="G40" i="5"/>
  <c r="H40" i="5"/>
  <c r="I40" i="5"/>
  <c r="J40" i="5"/>
  <c r="K40" i="5"/>
  <c r="L40" i="5"/>
  <c r="M40" i="5"/>
  <c r="N40" i="5"/>
  <c r="O40" i="5"/>
  <c r="P40" i="5"/>
  <c r="Q40" i="5"/>
  <c r="R40" i="5"/>
  <c r="T40" i="5"/>
  <c r="U40" i="5"/>
  <c r="V40" i="5"/>
  <c r="C40" i="5"/>
  <c r="S28" i="5"/>
  <c r="W28" i="5" s="1"/>
  <c r="S27" i="5"/>
  <c r="W27" i="5" s="1"/>
  <c r="S24" i="5"/>
  <c r="W24" i="5" s="1"/>
  <c r="S21" i="5"/>
  <c r="W21" i="5" s="1"/>
  <c r="S20" i="5"/>
  <c r="W20" i="5" s="1"/>
  <c r="S15" i="5"/>
  <c r="W15" i="5" s="1"/>
  <c r="S13" i="5"/>
  <c r="W13" i="5" s="1"/>
  <c r="S10" i="5"/>
  <c r="W10" i="5" s="1"/>
  <c r="D26" i="5"/>
  <c r="E26" i="5"/>
  <c r="F26" i="5"/>
  <c r="G26" i="5"/>
  <c r="H26" i="5"/>
  <c r="I26" i="5"/>
  <c r="J26" i="5"/>
  <c r="K26" i="5"/>
  <c r="L26" i="5"/>
  <c r="M26" i="5"/>
  <c r="N26" i="5"/>
  <c r="O26" i="5"/>
  <c r="P26" i="5"/>
  <c r="Q26" i="5"/>
  <c r="R26" i="5"/>
  <c r="T26" i="5"/>
  <c r="U26" i="5"/>
  <c r="V26" i="5"/>
  <c r="C26" i="5"/>
  <c r="V23" i="5"/>
  <c r="T23" i="5"/>
  <c r="U23" i="5"/>
  <c r="R23" i="5"/>
  <c r="D23" i="5"/>
  <c r="E23" i="5"/>
  <c r="F23" i="5"/>
  <c r="G23" i="5"/>
  <c r="H23" i="5"/>
  <c r="I23" i="5"/>
  <c r="J23" i="5"/>
  <c r="K23" i="5"/>
  <c r="L23" i="5"/>
  <c r="M23" i="5"/>
  <c r="N23" i="5"/>
  <c r="O23" i="5"/>
  <c r="P23" i="5"/>
  <c r="Q23" i="5"/>
  <c r="C23" i="5"/>
  <c r="D19" i="5"/>
  <c r="E19" i="5"/>
  <c r="F19" i="5"/>
  <c r="G19" i="5"/>
  <c r="H19" i="5"/>
  <c r="I19" i="5"/>
  <c r="J19" i="5"/>
  <c r="K19" i="5"/>
  <c r="L19" i="5"/>
  <c r="M19" i="5"/>
  <c r="N19" i="5"/>
  <c r="O19" i="5"/>
  <c r="P19" i="5"/>
  <c r="Q19" i="5"/>
  <c r="R19" i="5"/>
  <c r="T19" i="5"/>
  <c r="U19" i="5"/>
  <c r="V19" i="5"/>
  <c r="C19" i="5"/>
  <c r="K79" i="5" l="1"/>
  <c r="G79" i="5"/>
  <c r="O79" i="5"/>
  <c r="I79" i="5"/>
  <c r="C79" i="5"/>
  <c r="M79" i="5"/>
  <c r="E79" i="5"/>
  <c r="U79" i="5"/>
  <c r="E32" i="5"/>
  <c r="O32" i="5"/>
  <c r="S70" i="5"/>
  <c r="W70" i="5" s="1"/>
  <c r="V32" i="5"/>
  <c r="H32" i="5"/>
  <c r="P32" i="5"/>
  <c r="N79" i="5"/>
  <c r="F79" i="5"/>
  <c r="G32" i="5"/>
  <c r="P79" i="5"/>
  <c r="H79" i="5"/>
  <c r="S58" i="5"/>
  <c r="W58" i="5" s="1"/>
  <c r="S19" i="5"/>
  <c r="W19" i="5" s="1"/>
  <c r="N32" i="5"/>
  <c r="F32" i="5"/>
  <c r="S66" i="5"/>
  <c r="W66" i="5" s="1"/>
  <c r="T32" i="5"/>
  <c r="S73" i="5"/>
  <c r="W73" i="5" s="1"/>
  <c r="L32" i="5"/>
  <c r="R32" i="5"/>
  <c r="D32" i="5"/>
  <c r="K32" i="5"/>
  <c r="U32" i="5"/>
  <c r="S23" i="5"/>
  <c r="W23" i="5" s="1"/>
  <c r="J32" i="5"/>
  <c r="I32" i="5"/>
  <c r="S26" i="5"/>
  <c r="W26" i="5" s="1"/>
  <c r="C32" i="5"/>
  <c r="S44" i="5"/>
  <c r="W44" i="5" s="1"/>
  <c r="V79" i="5"/>
  <c r="L79" i="5"/>
  <c r="D79" i="5"/>
  <c r="R79" i="5"/>
  <c r="J79" i="5"/>
  <c r="S40" i="5"/>
  <c r="W40" i="5" s="1"/>
  <c r="M32" i="5"/>
  <c r="Q77" i="5"/>
  <c r="S77" i="5" s="1"/>
  <c r="W77" i="5" s="1"/>
  <c r="Q79" i="5" l="1"/>
  <c r="S79" i="5" s="1"/>
  <c r="W79" i="5" s="1"/>
  <c r="C39" i="4"/>
  <c r="F43" i="2" l="1"/>
  <c r="D43" i="2"/>
  <c r="F48" i="2" l="1"/>
  <c r="F49" i="2" s="1"/>
  <c r="F25" i="2"/>
  <c r="E57" i="4" l="1"/>
  <c r="A82" i="5"/>
  <c r="F32" i="3" l="1"/>
  <c r="F44" i="3"/>
  <c r="F23" i="3"/>
  <c r="F17" i="3"/>
  <c r="F18" i="3" s="1"/>
  <c r="Q30" i="5"/>
  <c r="S30" i="5" l="1"/>
  <c r="W30" i="5" s="1"/>
  <c r="Q32" i="5"/>
  <c r="S32" i="5" s="1"/>
  <c r="W32" i="5" s="1"/>
  <c r="D48" i="2"/>
  <c r="D49" i="2" s="1"/>
  <c r="F19" i="2" l="1"/>
  <c r="F30" i="2" s="1"/>
  <c r="F35" i="2" l="1"/>
  <c r="F51" i="2" s="1"/>
  <c r="F62" i="3"/>
  <c r="B79" i="5" l="1"/>
  <c r="D19" i="2" l="1"/>
  <c r="F50" i="3" l="1"/>
  <c r="F64" i="3" s="1"/>
  <c r="F35" i="3"/>
  <c r="F39" i="3" s="1"/>
  <c r="F66" i="3" s="1"/>
  <c r="F25" i="3"/>
  <c r="F27" i="3" l="1"/>
  <c r="A63" i="4" l="1"/>
  <c r="D50" i="3" l="1"/>
  <c r="D62" i="3"/>
  <c r="D25" i="3"/>
  <c r="D18" i="3"/>
  <c r="B32" i="5"/>
  <c r="B10" i="5"/>
  <c r="C18" i="4"/>
  <c r="D25" i="2"/>
  <c r="D30" i="2" s="1"/>
  <c r="D35" i="3"/>
  <c r="D39" i="3" s="1"/>
  <c r="E61" i="4" l="1"/>
  <c r="D35" i="2"/>
  <c r="D51" i="2" s="1"/>
  <c r="D64" i="3"/>
  <c r="D66" i="3" s="1"/>
  <c r="D27" i="3"/>
  <c r="C57" i="4"/>
  <c r="C61" i="4" l="1"/>
</calcChain>
</file>

<file path=xl/sharedStrings.xml><?xml version="1.0" encoding="utf-8"?>
<sst xmlns="http://schemas.openxmlformats.org/spreadsheetml/2006/main" count="290" uniqueCount="240">
  <si>
    <t>Приложения</t>
  </si>
  <si>
    <t>BGN'000</t>
  </si>
  <si>
    <t xml:space="preserve">Разпределение на печалбата за:               </t>
  </si>
  <si>
    <t>* законови резерви</t>
  </si>
  <si>
    <t>Ефекти поети от неконтролиращото участие по:</t>
  </si>
  <si>
    <t xml:space="preserve">* увеличение на участия в дъщерни дружества </t>
  </si>
  <si>
    <t>* намаление на участия в дъщерни дружества</t>
  </si>
  <si>
    <t>Предоставени заеми на свързани предприятия</t>
  </si>
  <si>
    <t>* емисия на капитал в дъщерни дружества</t>
  </si>
  <si>
    <t>Ефект от обратно изкупени акции</t>
  </si>
  <si>
    <t>* придобиване на/(освобождаване от) дъщерни дружества</t>
  </si>
  <si>
    <t xml:space="preserve">* разпределение на дивиденти </t>
  </si>
  <si>
    <t xml:space="preserve">* дивиденти </t>
  </si>
  <si>
    <t>Печалба от придобиване на и освобождаване от дъщерни дружества</t>
  </si>
  <si>
    <t>BGN</t>
  </si>
  <si>
    <t>Ефекти от продадени права по издадени варанти</t>
  </si>
  <si>
    <t xml:space="preserve"> * емисионна стойност</t>
  </si>
  <si>
    <t>15, 16</t>
  </si>
  <si>
    <t>SOPHARMA GROUP</t>
  </si>
  <si>
    <t>Board of Directors:</t>
  </si>
  <si>
    <t>Ognian Donev, PhD</t>
  </si>
  <si>
    <t>Vessela Stoeva</t>
  </si>
  <si>
    <t>Alexandаr Tchaoushev</t>
  </si>
  <si>
    <t>Bissera Lazarova</t>
  </si>
  <si>
    <t>Ivan Badinski</t>
  </si>
  <si>
    <t>Executive Director:</t>
  </si>
  <si>
    <t xml:space="preserve">Procurators: </t>
  </si>
  <si>
    <t>Simeon Donev</t>
  </si>
  <si>
    <t>Finance Director:</t>
  </si>
  <si>
    <t>Boris Borisov</t>
  </si>
  <si>
    <t>Preparer:</t>
  </si>
  <si>
    <t>Lyudmila Bondzhova</t>
  </si>
  <si>
    <t>Head of Legal Department:</t>
  </si>
  <si>
    <t>Alexandar Yotov</t>
  </si>
  <si>
    <t>Address of Management:</t>
  </si>
  <si>
    <t>Sofia</t>
  </si>
  <si>
    <t>16, Iliensko Shosse Str.</t>
  </si>
  <si>
    <t>Lawyers:</t>
  </si>
  <si>
    <t>Ventsislav Stoev</t>
  </si>
  <si>
    <t>Servicing Banks:</t>
  </si>
  <si>
    <t>KBS Bank</t>
  </si>
  <si>
    <t>DSK Bank EAD</t>
  </si>
  <si>
    <t>Eurobank and FG Bulgaria AD</t>
  </si>
  <si>
    <t>ING Bank N.V.</t>
  </si>
  <si>
    <t>UniCredit AD</t>
  </si>
  <si>
    <t>Citibank N.A.</t>
  </si>
  <si>
    <t>Municipal Bank AD</t>
  </si>
  <si>
    <t>Auditor:</t>
  </si>
  <si>
    <t>Baker Tilly Klitou and Partners OOD</t>
  </si>
  <si>
    <t>CONSOLIDATED STATEMENT OF COMPREHENSIVE INCOME</t>
  </si>
  <si>
    <t>for the six-month period ending December 31, 2023</t>
  </si>
  <si>
    <t>Revenue from contracts with customers</t>
  </si>
  <si>
    <t>Other operating income / (losses), net</t>
  </si>
  <si>
    <t>Changes in inventories of finished goods and work in progress</t>
  </si>
  <si>
    <t>Raw materials and consumables used</t>
  </si>
  <si>
    <t>Hired services expense</t>
  </si>
  <si>
    <t>Employee benefits expense</t>
  </si>
  <si>
    <t>Depreciation and amortization expense</t>
  </si>
  <si>
    <t>Carrying amount of goods sold</t>
  </si>
  <si>
    <t>Other operating expenses</t>
  </si>
  <si>
    <t>Profit from operations</t>
  </si>
  <si>
    <t>Impairment of non-current assets outside the scope of IFRS 9</t>
  </si>
  <si>
    <t>Finance income</t>
  </si>
  <si>
    <t>Finance costs</t>
  </si>
  <si>
    <t>Finance income/(costs), net</t>
  </si>
  <si>
    <t>Profit from associates and joint ventures, net</t>
  </si>
  <si>
    <t>Profit/(Loss) on acquisition and disposal of and from subsidiaries</t>
  </si>
  <si>
    <t>Profit before tax</t>
  </si>
  <si>
    <t>Income tax expense</t>
  </si>
  <si>
    <t>Net profit for the period</t>
  </si>
  <si>
    <t>Other components of comprehensive income:</t>
  </si>
  <si>
    <t>Items that will not be reclassified to profit or loss:</t>
  </si>
  <si>
    <t>Subsequent revaluations of property, plant and equipment</t>
  </si>
  <si>
    <t>Net change in fair value of other long-term equity investments</t>
  </si>
  <si>
    <t xml:space="preserve">Income tax related to components of other comprehensive income that will not be reclassified
</t>
  </si>
  <si>
    <t xml:space="preserve">Components that can be reclassified to profit or loss:
</t>
  </si>
  <si>
    <t xml:space="preserve"> Exchange rate differences from translation of foreign operations
</t>
  </si>
  <si>
    <t>Share of other comprehensive income of associates</t>
  </si>
  <si>
    <t>Other comprehensive income for the period, net of tax</t>
  </si>
  <si>
    <t>TOTAL COMPREHENSIVE INCOME FOR THE PERIOD</t>
  </si>
  <si>
    <t xml:space="preserve">Subsequent evaluations of defined benefit plans </t>
  </si>
  <si>
    <t>Net profit for the year attributable to:</t>
  </si>
  <si>
    <t xml:space="preserve">The owners of the parent company 
</t>
  </si>
  <si>
    <t xml:space="preserve"> Non-controlling interest
</t>
  </si>
  <si>
    <t xml:space="preserve">Total comprehensive income for the period relating to:
</t>
  </si>
  <si>
    <t>Basic net profit per share</t>
  </si>
  <si>
    <t xml:space="preserve">Net earnings per diluted share
</t>
  </si>
  <si>
    <t>The notes on pages 5 to 141 are an integral part of the present consolidated financial statement.</t>
  </si>
  <si>
    <t>for the period ending December 31, 2023</t>
  </si>
  <si>
    <t>Notes</t>
  </si>
  <si>
    <t>CONSOLIDATED STATEMENT OF FINANCIAL POSITION</t>
  </si>
  <si>
    <t>December 31, 2023              BGN'000</t>
  </si>
  <si>
    <t>December 31, 2023               BGN'000</t>
  </si>
  <si>
    <t>ASSETS</t>
  </si>
  <si>
    <t>Non-current assets</t>
  </si>
  <si>
    <t>Property, plant and equipment</t>
  </si>
  <si>
    <t>Intangible assets</t>
  </si>
  <si>
    <t>Goodwill</t>
  </si>
  <si>
    <t>Investment properties</t>
  </si>
  <si>
    <t>Investments in associated and joint ventures</t>
  </si>
  <si>
    <t>Other long - term equity investments</t>
  </si>
  <si>
    <t>Long-term receivables from related parties</t>
  </si>
  <si>
    <t>Other long-term receivables</t>
  </si>
  <si>
    <t>Deferred tax assets</t>
  </si>
  <si>
    <t>Current assets</t>
  </si>
  <si>
    <t>Inventories</t>
  </si>
  <si>
    <t>Commercial receivables</t>
  </si>
  <si>
    <t>Receivables from related parties</t>
  </si>
  <si>
    <t>Other short-term receivables and assets</t>
  </si>
  <si>
    <t>Cash and cash equivalents</t>
  </si>
  <si>
    <t>TOTAL ASSETS</t>
  </si>
  <si>
    <t>EQUITY AND LIABILITIES</t>
  </si>
  <si>
    <t>Equity attributable to equity holders of the parent</t>
  </si>
  <si>
    <t>Share capital</t>
  </si>
  <si>
    <t>Reserves</t>
  </si>
  <si>
    <t>Other capital components (reserve for issued warrants)</t>
  </si>
  <si>
    <t>Retained earnings</t>
  </si>
  <si>
    <t>Non-controlling interests</t>
  </si>
  <si>
    <t>TOTAL EQUITY</t>
  </si>
  <si>
    <t>LIABILITIES</t>
  </si>
  <si>
    <t>Non-current liabilities</t>
  </si>
  <si>
    <t>Long-term bank loans</t>
  </si>
  <si>
    <t>Deferred tax liabilities</t>
  </si>
  <si>
    <t xml:space="preserve">
Long-term liabilities to related parties</t>
  </si>
  <si>
    <t>Long-term payables to personnel</t>
  </si>
  <si>
    <t>Lease liabilities</t>
  </si>
  <si>
    <t>Government grants</t>
  </si>
  <si>
    <t>Other non-current liabilities</t>
  </si>
  <si>
    <t>Current liabilities</t>
  </si>
  <si>
    <t>Short-term bank loans</t>
  </si>
  <si>
    <t>Short-term part of long-term bank loans</t>
  </si>
  <si>
    <t>Trade payables</t>
  </si>
  <si>
    <t>Payables to related parties</t>
  </si>
  <si>
    <t>Factoring agreement liabilities</t>
  </si>
  <si>
    <t xml:space="preserve">
Short-term part of leasing liabilities</t>
  </si>
  <si>
    <t>Payables to personnel and social secutiry</t>
  </si>
  <si>
    <t>Tax payables</t>
  </si>
  <si>
    <t>Other current liabilities</t>
  </si>
  <si>
    <t>TOTAL LIABILITIES</t>
  </si>
  <si>
    <t>TOTAL EQUITY AND LIABILITIES</t>
  </si>
  <si>
    <t>The notes on pages 5 to 142 are an integral part of the present consolidated financial statement.</t>
  </si>
  <si>
    <t>CONSOLIDATED STATEMENT OF CASH FLOWS</t>
  </si>
  <si>
    <t>Cash flows from operating activities</t>
  </si>
  <si>
    <t>Payments to suppliers</t>
  </si>
  <si>
    <t>Payments for wages and social security</t>
  </si>
  <si>
    <t>Taxes paid (profit tax excluded)</t>
  </si>
  <si>
    <t>Taxes refunded  (profit tax excluded)</t>
  </si>
  <si>
    <t>Income taxes paid</t>
  </si>
  <si>
    <t xml:space="preserve"> Income taxes refunded
</t>
  </si>
  <si>
    <t>Interest and bank charges paid on working capital loans</t>
  </si>
  <si>
    <t>Exchange rate differences, net</t>
  </si>
  <si>
    <t>Other proceeds/(payments), net</t>
  </si>
  <si>
    <t>Net cash flows used in operating activities</t>
  </si>
  <si>
    <t>Cash flows from investing activities</t>
  </si>
  <si>
    <t>Purchases of property, plant and equipment</t>
  </si>
  <si>
    <t>Proceeds from sales of property, plant and equipment</t>
  </si>
  <si>
    <t xml:space="preserve"> Purchases of intangible assets
</t>
  </si>
  <si>
    <t xml:space="preserve">Purchases of capital investments
</t>
  </si>
  <si>
    <t xml:space="preserve"> Proceeds from sale of capital investments
</t>
  </si>
  <si>
    <t xml:space="preserve"> Dividend income from investments in associates</t>
  </si>
  <si>
    <t xml:space="preserve"> Dividend income from other long-term capital investments
</t>
  </si>
  <si>
    <t xml:space="preserve"> Payments for acquisition of subsidiaries, net of cash received
</t>
  </si>
  <si>
    <t xml:space="preserve"> Proceeds from release of subsidiaries, net of cash provided</t>
  </si>
  <si>
    <t xml:space="preserve"> Purchases of investments in associated companies and joint ventures
</t>
  </si>
  <si>
    <t xml:space="preserve"> Proceeds from sale of investments in associates and joint ventures
</t>
  </si>
  <si>
    <t xml:space="preserve"> Proceeds/(payments) from non-controlling interest transactions, net
</t>
  </si>
  <si>
    <t xml:space="preserve"> Reimbursed loans granted to related enterprises
</t>
  </si>
  <si>
    <t xml:space="preserve"> Loans granted to other enterprises
</t>
  </si>
  <si>
    <t xml:space="preserve"> Reimbursed loans to other businesses
</t>
  </si>
  <si>
    <t xml:space="preserve"> Received interest on loans and deposits
 </t>
  </si>
  <si>
    <t xml:space="preserve">Proceeds from suretyship fees
</t>
  </si>
  <si>
    <t>Net cash flows from / (used in) investment activities</t>
  </si>
  <si>
    <t>Cash flows from financial activities</t>
  </si>
  <si>
    <t>Proceeds from short-term bank loans (including increases in overdrafts)</t>
  </si>
  <si>
    <t>Repayment of short-term bank loans (including decreases in overdrafts)</t>
  </si>
  <si>
    <t>Proceeds from long-term bank loans</t>
  </si>
  <si>
    <t>Repayment of long-term bank loans</t>
  </si>
  <si>
    <t>Proceeds under factoring agreement</t>
  </si>
  <si>
    <t>Interest paid under factoring agreement</t>
  </si>
  <si>
    <t xml:space="preserve">Interest and charges paid under investment purpose loans </t>
  </si>
  <si>
    <t>Proceeds from issued capital</t>
  </si>
  <si>
    <t>Lease payments</t>
  </si>
  <si>
    <t xml:space="preserve">Own shares repurchased
</t>
  </si>
  <si>
    <t>Dividends paid</t>
  </si>
  <si>
    <t>Proceeds / (payments) related to other capital components (warrants), net</t>
  </si>
  <si>
    <t>Net cash flows from financial activities</t>
  </si>
  <si>
    <t>Net increase/(decrease) in cash and cash equivalents</t>
  </si>
  <si>
    <t>Cash and cash equivalents at 1 January</t>
  </si>
  <si>
    <t>Cash and cash equivalents at December 31, 2023</t>
  </si>
  <si>
    <t>Executuve Director:</t>
  </si>
  <si>
    <t xml:space="preserve">Finance Director: </t>
  </si>
  <si>
    <t>CONSOLIDATED STATEMENT OF CHANGES IN EQUITY</t>
  </si>
  <si>
    <t>Balance at 1 January 2022</t>
  </si>
  <si>
    <t>Changes in equity for 2022</t>
  </si>
  <si>
    <t>Effect of treasury shares acquisition</t>
  </si>
  <si>
    <t>Effects of sold rights under issued warrants</t>
  </si>
  <si>
    <t xml:space="preserve"> Other capital components, including:
</t>
  </si>
  <si>
    <t xml:space="preserve"> * transaction costs</t>
  </si>
  <si>
    <t xml:space="preserve">Profit sharing for:
             </t>
  </si>
  <si>
    <t xml:space="preserve">* statutory reservations
</t>
  </si>
  <si>
    <t>Effects assumed by non-controlling interests on:</t>
  </si>
  <si>
    <t>* increase in the interest in subsidiaries</t>
  </si>
  <si>
    <t>Total comprehensive income for the period, including:</t>
  </si>
  <si>
    <t xml:space="preserve"> * net profit for the period</t>
  </si>
  <si>
    <t xml:space="preserve"> * other comprehensive income, net of taxes</t>
  </si>
  <si>
    <t>Transfer to retained earnings</t>
  </si>
  <si>
    <t>Balance at December 31, 2022</t>
  </si>
  <si>
    <t>Balance at 1 January 2023</t>
  </si>
  <si>
    <t>Changes in equity for 2023</t>
  </si>
  <si>
    <t>Issue of capital</t>
  </si>
  <si>
    <t xml:space="preserve">Effect of repurchased treasury shares </t>
  </si>
  <si>
    <t>Restructuring effects</t>
  </si>
  <si>
    <t xml:space="preserve">Other capital components, including:
</t>
  </si>
  <si>
    <t xml:space="preserve">* transaction costs
</t>
  </si>
  <si>
    <t>Alllocation of accumulated profits from previous years to:</t>
  </si>
  <si>
    <t xml:space="preserve">* Dividents from profit for 2022 </t>
  </si>
  <si>
    <t>Profit sharing for:</t>
  </si>
  <si>
    <t>* Dividends</t>
  </si>
  <si>
    <t>* Six-monthly advance dividends</t>
  </si>
  <si>
    <t>* Six-monthly advance dividend sfrom profit for 2023</t>
  </si>
  <si>
    <t xml:space="preserve"> Effects assumed by the non-controlling interest on:
</t>
  </si>
  <si>
    <t xml:space="preserve">* increase in holdings in subsidiaries </t>
  </si>
  <si>
    <t>Total comprehensive income for the period, incl:</t>
  </si>
  <si>
    <t xml:space="preserve"> * net profit for the period
</t>
  </si>
  <si>
    <t xml:space="preserve">* other components of comprehensive income, net of taxes
</t>
  </si>
  <si>
    <t xml:space="preserve">Transfer to retained earnings
</t>
  </si>
  <si>
    <t>Balance at Децембер 31, 2023</t>
  </si>
  <si>
    <t xml:space="preserve">  Ognian Donev, PhD</t>
  </si>
  <si>
    <t>Relating to the equity holders of the parent company</t>
  </si>
  <si>
    <t>Non-controlling interest</t>
  </si>
  <si>
    <t xml:space="preserve">Total Equity
</t>
  </si>
  <si>
    <t>Share
capital</t>
  </si>
  <si>
    <t xml:space="preserve"> Own shares repurchased
</t>
  </si>
  <si>
    <t xml:space="preserve"> Statutory reserves
</t>
  </si>
  <si>
    <t xml:space="preserve"> Revaluation reserve - property, machinery and equipment
</t>
  </si>
  <si>
    <t xml:space="preserve"> Reserve for financial assets at fair value through other comprehensive income
</t>
  </si>
  <si>
    <t xml:space="preserve">Reserve from recalculations of foreign operations in the presentation currency
</t>
  </si>
  <si>
    <t xml:space="preserve">Other capital components (reserve for issued warrants)
</t>
  </si>
  <si>
    <t xml:space="preserve"> Retained earnings
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</si>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</sst>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1" formatCode="_-* #,##0_-;\-* #,##0_-;_-* &quot;-&quot;_-;_-@_-"/>
    <numFmt numFmtId="43" formatCode="_-* #,##0.00_-;\-* #,##0.00_-;_-* &quot;-&quot;??_-;_-@_-"/>
    <numFmt numFmtId="164" formatCode="_-* #,##0.00\ _л_в_._-;\-* #,##0.00\ _л_в_._-;_-* &quot;-&quot;??\ _л_в_._-;_-@_-"/>
    <numFmt numFmtId="165" formatCode="_(* #,##0_);_(* \(#,##0\);_(* &quot;-&quot;_);_(@_)"/>
    <numFmt numFmtId="166" formatCode="_(* #,##0.00_);_(* \(#,##0.00\);_(* &quot;-&quot;??_);_(@_)"/>
    <numFmt numFmtId="167" formatCode="_(* #,##0_);_(* \(#,##0\);_(* &quot;-&quot;??_);_(@_)"/>
    <numFmt numFmtId="168" formatCode="_(* #,##0.00_);_(* \(#,##0.00\);_(* &quot;-&quot;_);_(@_)"/>
    <numFmt numFmtId="169" formatCode="0.00000"/>
    <numFmt numFmtId="170" formatCode="_-* #,##0.00\ _л_в_-;\-* #,##0.00\ _л_в_-;_-* &quot;-&quot;??\ _л_в_-;_-@_-"/>
    <numFmt numFmtId="171" formatCode="_(&quot;€&quot;* #,##0.00_);_(&quot;€&quot;* \(#,##0.00\);_(&quot;€&quot;* &quot;-&quot;??_);_(@_)"/>
    <numFmt numFmtId="172" formatCode="_-* #,##0.00\ _₽_-;\-* #,##0.00\ _₽_-;_-* &quot;-&quot;??\ _₽_-;_-@_-"/>
    <numFmt numFmtId="173" formatCode="_([$€]* #,##0.00_);_([$€]* \(#,##0.00\);_([$€]* &quot;-&quot;??_);_(@_)"/>
    <numFmt numFmtId="174" formatCode="0.0;\(0.0\);\ ;\-"/>
    <numFmt numFmtId="175" formatCode="_-* #,##0.00_р_._-;\-* #,##0.00_р_._-;_-* &quot;-&quot;??_р_._-;_-@_-"/>
    <numFmt numFmtId="176" formatCode="_-* #,##0.00\ &quot;лв&quot;_-;\-* #,##0.00\ &quot;лв&quot;_-;_-* &quot;-&quot;??\ &quot;лв&quot;_-;_-@_-"/>
  </numFmts>
  <fonts count="88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</font>
    <font>
      <sz val="10"/>
      <name val="OpalB"/>
    </font>
    <font>
      <sz val="14"/>
      <name val="Times New Roman"/>
      <family val="1"/>
    </font>
    <font>
      <sz val="10"/>
      <name val="Times New Roman"/>
      <family val="1"/>
    </font>
    <font>
      <sz val="10"/>
      <name val="Hebar"/>
      <family val="2"/>
    </font>
    <font>
      <sz val="10"/>
      <name val="Arial"/>
      <family val="2"/>
      <charset val="204"/>
    </font>
    <font>
      <sz val="10"/>
      <name val="OpalB"/>
      <charset val="204"/>
    </font>
    <font>
      <sz val="11"/>
      <name val="Times New Roman"/>
      <family val="1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 Cyr"/>
      <family val="1"/>
      <charset val="204"/>
    </font>
    <font>
      <sz val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</font>
    <font>
      <sz val="10"/>
      <name val="Times New Roman"/>
      <family val="1"/>
      <charset val="204"/>
    </font>
    <font>
      <u/>
      <sz val="10"/>
      <color indexed="12"/>
      <name val="Hebar"/>
      <family val="2"/>
    </font>
    <font>
      <sz val="12"/>
      <name val="Hebar"/>
      <charset val="204"/>
    </font>
    <font>
      <sz val="8"/>
      <name val="Arial"/>
      <family val="2"/>
    </font>
    <font>
      <sz val="11"/>
      <color indexed="8"/>
      <name val="Times New Roman"/>
      <family val="2"/>
    </font>
    <font>
      <i/>
      <sz val="11"/>
      <color rgb="FFFF0000"/>
      <name val="Times New Roman"/>
      <family val="1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Tahoma"/>
      <family val="2"/>
      <charset val="204"/>
    </font>
    <font>
      <u/>
      <sz val="10"/>
      <color indexed="12"/>
      <name val="Hebar"/>
    </font>
    <font>
      <sz val="10"/>
      <name val="Arial"/>
      <family val="2"/>
    </font>
    <font>
      <sz val="11"/>
      <color indexed="8"/>
      <name val="Calibri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38"/>
    </font>
    <font>
      <sz val="10"/>
      <color theme="1"/>
      <name val="Calibri"/>
      <family val="2"/>
      <charset val="204"/>
      <scheme val="minor"/>
    </font>
    <font>
      <sz val="10"/>
      <name val="Arial CE"/>
      <charset val="238"/>
    </font>
    <font>
      <b/>
      <sz val="18"/>
      <color theme="3"/>
      <name val="Cambria"/>
      <family val="2"/>
      <charset val="204"/>
      <scheme val="major"/>
    </font>
    <font>
      <u/>
      <sz val="11"/>
      <color theme="10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202124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i/>
      <sz val="11"/>
      <color indexed="1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55">
    <xf numFmtId="0" fontId="0" fillId="0" borderId="0"/>
    <xf numFmtId="0" fontId="7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7" fillId="0" borderId="0"/>
    <xf numFmtId="0" fontId="11" fillId="0" borderId="0"/>
    <xf numFmtId="0" fontId="11" fillId="0" borderId="0"/>
    <xf numFmtId="166" fontId="11" fillId="0" borderId="0" applyFont="0" applyFill="0" applyBorder="0" applyAlignment="0" applyProtection="0"/>
    <xf numFmtId="166" fontId="22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11" fillId="0" borderId="0"/>
    <xf numFmtId="0" fontId="26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5" fillId="0" borderId="0"/>
    <xf numFmtId="0" fontId="27" fillId="0" borderId="0"/>
    <xf numFmtId="9" fontId="15" fillId="0" borderId="0" applyFont="0" applyFill="0" applyBorder="0" applyAlignment="0" applyProtection="0"/>
    <xf numFmtId="0" fontId="27" fillId="0" borderId="0"/>
    <xf numFmtId="0" fontId="28" fillId="0" borderId="0"/>
    <xf numFmtId="164" fontId="11" fillId="0" borderId="0" applyFont="0" applyFill="0" applyBorder="0" applyAlignment="0" applyProtection="0"/>
    <xf numFmtId="0" fontId="11" fillId="0" borderId="0"/>
    <xf numFmtId="0" fontId="29" fillId="0" borderId="0"/>
    <xf numFmtId="9" fontId="11" fillId="0" borderId="0" applyFont="0" applyFill="0" applyBorder="0" applyAlignment="0" applyProtection="0"/>
    <xf numFmtId="0" fontId="11" fillId="0" borderId="0"/>
    <xf numFmtId="0" fontId="28" fillId="0" borderId="0"/>
    <xf numFmtId="0" fontId="5" fillId="0" borderId="0"/>
    <xf numFmtId="0" fontId="30" fillId="0" borderId="0"/>
    <xf numFmtId="0" fontId="4" fillId="0" borderId="0"/>
    <xf numFmtId="0" fontId="11" fillId="0" borderId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/>
    <xf numFmtId="9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4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29" fillId="0" borderId="0"/>
    <xf numFmtId="0" fontId="11" fillId="0" borderId="0"/>
    <xf numFmtId="0" fontId="15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3" fillId="0" borderId="0"/>
    <xf numFmtId="0" fontId="15" fillId="0" borderId="0"/>
    <xf numFmtId="0" fontId="3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36" fillId="0" borderId="6" applyNumberFormat="0" applyFill="0" applyAlignment="0" applyProtection="0"/>
    <xf numFmtId="0" fontId="37" fillId="0" borderId="7" applyNumberFormat="0" applyFill="0" applyAlignment="0" applyProtection="0"/>
    <xf numFmtId="0" fontId="38" fillId="0" borderId="8" applyNumberFormat="0" applyFill="0" applyAlignment="0" applyProtection="0"/>
    <xf numFmtId="0" fontId="38" fillId="0" borderId="0" applyNumberFormat="0" applyFill="0" applyBorder="0" applyAlignment="0" applyProtection="0"/>
    <xf numFmtId="0" fontId="39" fillId="2" borderId="0" applyNumberFormat="0" applyBorder="0" applyAlignment="0" applyProtection="0"/>
    <xf numFmtId="0" fontId="40" fillId="3" borderId="0" applyNumberFormat="0" applyBorder="0" applyAlignment="0" applyProtection="0"/>
    <xf numFmtId="0" fontId="42" fillId="5" borderId="9" applyNumberFormat="0" applyAlignment="0" applyProtection="0"/>
    <xf numFmtId="0" fontId="43" fillId="6" borderId="10" applyNumberFormat="0" applyAlignment="0" applyProtection="0"/>
    <xf numFmtId="0" fontId="44" fillId="6" borderId="9" applyNumberFormat="0" applyAlignment="0" applyProtection="0"/>
    <xf numFmtId="0" fontId="45" fillId="0" borderId="11" applyNumberFormat="0" applyFill="0" applyAlignment="0" applyProtection="0"/>
    <xf numFmtId="0" fontId="46" fillId="7" borderId="12" applyNumberFormat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14" applyNumberFormat="0" applyFill="0" applyAlignment="0" applyProtection="0"/>
    <xf numFmtId="0" fontId="50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50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50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50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50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50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51" fillId="0" borderId="0"/>
    <xf numFmtId="164" fontId="15" fillId="0" borderId="0" applyFont="0" applyFill="0" applyBorder="0" applyAlignment="0" applyProtection="0"/>
    <xf numFmtId="0" fontId="2" fillId="0" borderId="0"/>
    <xf numFmtId="0" fontId="16" fillId="0" borderId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70" fontId="1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16" fillId="0" borderId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32" fillId="0" borderId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3" fillId="0" borderId="0"/>
    <xf numFmtId="0" fontId="16" fillId="0" borderId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28" fillId="0" borderId="0"/>
    <xf numFmtId="0" fontId="11" fillId="0" borderId="0"/>
    <xf numFmtId="0" fontId="16" fillId="0" borderId="0"/>
    <xf numFmtId="9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29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2" fillId="0" borderId="0"/>
    <xf numFmtId="0" fontId="15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5" fillId="0" borderId="0"/>
    <xf numFmtId="0" fontId="27" fillId="0" borderId="0"/>
    <xf numFmtId="9" fontId="15" fillId="0" borderId="0" applyFont="0" applyFill="0" applyBorder="0" applyAlignment="0" applyProtection="0"/>
    <xf numFmtId="43" fontId="34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27" fillId="0" borderId="0"/>
    <xf numFmtId="0" fontId="11" fillId="0" borderId="0"/>
    <xf numFmtId="9" fontId="29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0" fontId="28" fillId="0" borderId="0"/>
    <xf numFmtId="164" fontId="11" fillId="0" borderId="0" applyFont="0" applyFill="0" applyBorder="0" applyAlignment="0" applyProtection="0"/>
    <xf numFmtId="0" fontId="29" fillId="0" borderId="0"/>
    <xf numFmtId="0" fontId="11" fillId="0" borderId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2" fillId="0" borderId="0"/>
    <xf numFmtId="0" fontId="15" fillId="0" borderId="0"/>
    <xf numFmtId="164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3" fillId="0" borderId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54" fillId="0" borderId="0"/>
    <xf numFmtId="16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1" fillId="0" borderId="0"/>
    <xf numFmtId="170" fontId="5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3" fillId="0" borderId="0"/>
    <xf numFmtId="164" fontId="2" fillId="0" borderId="0" applyFont="0" applyFill="0" applyBorder="0" applyAlignment="0" applyProtection="0"/>
    <xf numFmtId="43" fontId="29" fillId="0" borderId="0" applyFont="0" applyFill="0" applyBorder="0" applyAlignment="0" applyProtection="0"/>
    <xf numFmtId="170" fontId="56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0" fontId="27" fillId="0" borderId="0"/>
    <xf numFmtId="0" fontId="11" fillId="0" borderId="0"/>
    <xf numFmtId="0" fontId="2" fillId="0" borderId="0"/>
    <xf numFmtId="0" fontId="56" fillId="0" borderId="0"/>
    <xf numFmtId="0" fontId="54" fillId="0" borderId="0"/>
    <xf numFmtId="0" fontId="28" fillId="0" borderId="0"/>
    <xf numFmtId="0" fontId="57" fillId="0" borderId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0"/>
    <xf numFmtId="0" fontId="11" fillId="0" borderId="0"/>
    <xf numFmtId="9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58" fillId="0" borderId="0"/>
    <xf numFmtId="0" fontId="28" fillId="0" borderId="0"/>
    <xf numFmtId="43" fontId="15" fillId="0" borderId="0" applyFont="0" applyFill="0" applyBorder="0" applyAlignment="0" applyProtection="0"/>
    <xf numFmtId="0" fontId="2" fillId="0" borderId="15" applyFont="0" applyFill="0" applyAlignment="0" applyProtection="0"/>
    <xf numFmtId="0" fontId="29" fillId="0" borderId="0"/>
    <xf numFmtId="164" fontId="11" fillId="0" borderId="0" applyFont="0" applyFill="0" applyBorder="0" applyAlignment="0" applyProtection="0"/>
    <xf numFmtId="9" fontId="59" fillId="0" borderId="0" applyFont="0" applyFill="0" applyBorder="0" applyAlignment="0" applyProtection="0"/>
    <xf numFmtId="164" fontId="29" fillId="0" borderId="0" applyFont="0" applyFill="0" applyBorder="0" applyAlignment="0" applyProtection="0"/>
    <xf numFmtId="173" fontId="12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5" fillId="0" borderId="0"/>
    <xf numFmtId="164" fontId="54" fillId="0" borderId="0" applyFont="0" applyFill="0" applyBorder="0" applyAlignment="0" applyProtection="0"/>
    <xf numFmtId="0" fontId="33" fillId="0" borderId="0"/>
    <xf numFmtId="9" fontId="27" fillId="0" borderId="0" applyFont="0" applyFill="0" applyBorder="0" applyAlignment="0" applyProtection="0"/>
    <xf numFmtId="174" fontId="52" fillId="33" borderId="16" applyFill="0" applyBorder="0">
      <alignment horizontal="center" vertical="center" wrapText="1"/>
      <protection locked="0"/>
    </xf>
    <xf numFmtId="0" fontId="54" fillId="0" borderId="0"/>
    <xf numFmtId="43" fontId="32" fillId="0" borderId="0" applyFont="0" applyFill="0" applyBorder="0" applyAlignment="0" applyProtection="0"/>
    <xf numFmtId="0" fontId="54" fillId="0" borderId="0"/>
    <xf numFmtId="0" fontId="9" fillId="0" borderId="0"/>
    <xf numFmtId="0" fontId="2" fillId="0" borderId="15" applyFont="0" applyFill="0" applyAlignment="0" applyProtection="0"/>
    <xf numFmtId="164" fontId="11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54" fillId="0" borderId="0" applyFont="0" applyFill="0" applyBorder="0" applyAlignment="0" applyProtection="0"/>
    <xf numFmtId="0" fontId="54" fillId="0" borderId="0"/>
    <xf numFmtId="0" fontId="54" fillId="0" borderId="0"/>
    <xf numFmtId="0" fontId="28" fillId="0" borderId="0"/>
    <xf numFmtId="164" fontId="28" fillId="0" borderId="0" applyFont="0" applyFill="0" applyBorder="0" applyAlignment="0" applyProtection="0"/>
    <xf numFmtId="0" fontId="15" fillId="0" borderId="0"/>
    <xf numFmtId="164" fontId="15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28" fillId="0" borderId="0"/>
    <xf numFmtId="0" fontId="28" fillId="0" borderId="0"/>
    <xf numFmtId="0" fontId="1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164" fontId="28" fillId="0" borderId="0" applyFont="0" applyFill="0" applyBorder="0" applyAlignment="0" applyProtection="0"/>
    <xf numFmtId="0" fontId="15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1" fillId="0" borderId="0"/>
    <xf numFmtId="0" fontId="11" fillId="0" borderId="0"/>
    <xf numFmtId="164" fontId="54" fillId="0" borderId="0" applyFont="0" applyFill="0" applyBorder="0" applyAlignment="0" applyProtection="0"/>
    <xf numFmtId="0" fontId="54" fillId="0" borderId="0"/>
    <xf numFmtId="0" fontId="28" fillId="0" borderId="0"/>
    <xf numFmtId="0" fontId="2" fillId="0" borderId="0"/>
    <xf numFmtId="164" fontId="54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9" fillId="0" borderId="0" applyFont="0" applyFill="0" applyBorder="0" applyAlignment="0" applyProtection="0"/>
    <xf numFmtId="0" fontId="54" fillId="0" borderId="0"/>
    <xf numFmtId="0" fontId="2" fillId="0" borderId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0" fontId="11" fillId="0" borderId="0"/>
    <xf numFmtId="9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32" fillId="0" borderId="0"/>
    <xf numFmtId="43" fontId="1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29" fillId="0" borderId="0" applyFont="0" applyFill="0" applyBorder="0" applyAlignment="0" applyProtection="0"/>
    <xf numFmtId="176" fontId="55" fillId="0" borderId="0" applyFont="0" applyFill="0" applyBorder="0" applyAlignment="0" applyProtection="0"/>
    <xf numFmtId="0" fontId="2" fillId="0" borderId="15" applyFont="0" applyFill="0" applyAlignment="0" applyProtection="0"/>
    <xf numFmtId="0" fontId="2" fillId="0" borderId="0"/>
    <xf numFmtId="0" fontId="11" fillId="0" borderId="0"/>
    <xf numFmtId="43" fontId="54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11" fillId="0" borderId="0" applyFont="0" applyFill="0" applyBorder="0" applyAlignment="0" applyProtection="0"/>
    <xf numFmtId="43" fontId="34" fillId="0" borderId="0" applyFont="0" applyFill="0" applyBorder="0" applyAlignment="0" applyProtection="0"/>
    <xf numFmtId="0" fontId="29" fillId="0" borderId="0"/>
    <xf numFmtId="9" fontId="15" fillId="0" borderId="0" applyFont="0" applyFill="0" applyBorder="0" applyAlignment="0" applyProtection="0"/>
    <xf numFmtId="0" fontId="29" fillId="0" borderId="0"/>
    <xf numFmtId="0" fontId="28" fillId="0" borderId="0"/>
    <xf numFmtId="43" fontId="29" fillId="0" borderId="0" applyFont="0" applyFill="0" applyBorder="0" applyAlignment="0" applyProtection="0"/>
    <xf numFmtId="0" fontId="29" fillId="0" borderId="0"/>
    <xf numFmtId="43" fontId="29" fillId="0" borderId="0" applyFont="0" applyFill="0" applyBorder="0" applyAlignment="0" applyProtection="0"/>
    <xf numFmtId="43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9" fontId="11" fillId="0" borderId="0" applyFont="0" applyFill="0" applyBorder="0" applyAlignment="0" applyProtection="0"/>
    <xf numFmtId="0" fontId="60" fillId="0" borderId="0" applyNumberFormat="0" applyFill="0" applyBorder="0" applyAlignment="0" applyProtection="0"/>
    <xf numFmtId="0" fontId="36" fillId="0" borderId="6" applyNumberFormat="0" applyFill="0" applyAlignment="0" applyProtection="0"/>
    <xf numFmtId="0" fontId="37" fillId="0" borderId="7" applyNumberFormat="0" applyFill="0" applyAlignment="0" applyProtection="0"/>
    <xf numFmtId="0" fontId="38" fillId="0" borderId="8" applyNumberFormat="0" applyFill="0" applyAlignment="0" applyProtection="0"/>
    <xf numFmtId="0" fontId="38" fillId="0" borderId="0" applyNumberFormat="0" applyFill="0" applyBorder="0" applyAlignment="0" applyProtection="0"/>
    <xf numFmtId="0" fontId="39" fillId="2" borderId="0" applyNumberFormat="0" applyBorder="0" applyAlignment="0" applyProtection="0"/>
    <xf numFmtId="0" fontId="40" fillId="3" borderId="0" applyNumberFormat="0" applyBorder="0" applyAlignment="0" applyProtection="0"/>
    <xf numFmtId="0" fontId="41" fillId="4" borderId="0" applyNumberFormat="0" applyBorder="0" applyAlignment="0" applyProtection="0"/>
    <xf numFmtId="0" fontId="42" fillId="5" borderId="9" applyNumberFormat="0" applyAlignment="0" applyProtection="0"/>
    <xf numFmtId="0" fontId="43" fillId="6" borderId="10" applyNumberFormat="0" applyAlignment="0" applyProtection="0"/>
    <xf numFmtId="0" fontId="44" fillId="6" borderId="9" applyNumberFormat="0" applyAlignment="0" applyProtection="0"/>
    <xf numFmtId="0" fontId="45" fillId="0" borderId="11" applyNumberFormat="0" applyFill="0" applyAlignment="0" applyProtection="0"/>
    <xf numFmtId="0" fontId="46" fillId="7" borderId="12" applyNumberFormat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14" applyNumberFormat="0" applyFill="0" applyAlignment="0" applyProtection="0"/>
    <xf numFmtId="0" fontId="50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50" fillId="12" borderId="0" applyNumberFormat="0" applyBorder="0" applyAlignment="0" applyProtection="0"/>
    <xf numFmtId="0" fontId="50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50" fillId="16" borderId="0" applyNumberFormat="0" applyBorder="0" applyAlignment="0" applyProtection="0"/>
    <xf numFmtId="0" fontId="50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50" fillId="20" borderId="0" applyNumberFormat="0" applyBorder="0" applyAlignment="0" applyProtection="0"/>
    <xf numFmtId="0" fontId="50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50" fillId="24" borderId="0" applyNumberFormat="0" applyBorder="0" applyAlignment="0" applyProtection="0"/>
    <xf numFmtId="0" fontId="50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50" fillId="28" borderId="0" applyNumberFormat="0" applyBorder="0" applyAlignment="0" applyProtection="0"/>
    <xf numFmtId="0" fontId="50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50" fillId="32" borderId="0" applyNumberFormat="0" applyBorder="0" applyAlignment="0" applyProtection="0"/>
    <xf numFmtId="164" fontId="28" fillId="0" borderId="0" applyFont="0" applyFill="0" applyBorder="0" applyAlignment="0" applyProtection="0"/>
    <xf numFmtId="0" fontId="2" fillId="0" borderId="0"/>
    <xf numFmtId="9" fontId="28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8" borderId="13" applyNumberFormat="0" applyFont="0" applyAlignment="0" applyProtection="0"/>
    <xf numFmtId="0" fontId="28" fillId="0" borderId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0"/>
    <xf numFmtId="0" fontId="2" fillId="8" borderId="13" applyNumberFormat="0" applyFont="0" applyAlignment="0" applyProtection="0"/>
    <xf numFmtId="0" fontId="2" fillId="0" borderId="0"/>
    <xf numFmtId="0" fontId="2" fillId="0" borderId="0"/>
    <xf numFmtId="0" fontId="2" fillId="0" borderId="0"/>
    <xf numFmtId="9" fontId="28" fillId="0" borderId="0" applyFont="0" applyFill="0" applyBorder="0" applyAlignment="0" applyProtection="0"/>
    <xf numFmtId="0" fontId="2" fillId="0" borderId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11" fillId="0" borderId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9" fontId="2" fillId="0" borderId="0" applyFont="0" applyFill="0" applyBorder="0" applyAlignment="0" applyProtection="0"/>
    <xf numFmtId="0" fontId="2" fillId="0" borderId="15" applyFont="0" applyFill="0" applyAlignment="0" applyProtection="0"/>
    <xf numFmtId="0" fontId="2" fillId="0" borderId="15" applyFont="0" applyFill="0" applyProtection="0">
      <alignment horizontal="center" vertical="center" wrapText="1"/>
    </xf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32" fillId="0" borderId="0"/>
    <xf numFmtId="43" fontId="32" fillId="0" borderId="0" applyFont="0" applyFill="0" applyBorder="0" applyAlignment="0" applyProtection="0"/>
    <xf numFmtId="0" fontId="2" fillId="0" borderId="0"/>
    <xf numFmtId="0" fontId="2" fillId="8" borderId="13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0"/>
    <xf numFmtId="0" fontId="2" fillId="8" borderId="13" applyNumberFormat="0" applyFont="0" applyAlignment="0" applyProtection="0"/>
    <xf numFmtId="0" fontId="2" fillId="0" borderId="15" applyFont="0" applyFill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9" fontId="2" fillId="0" borderId="0" applyFont="0" applyFill="0" applyBorder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11" fillId="0" borderId="0"/>
    <xf numFmtId="0" fontId="2" fillId="0" borderId="15" applyFont="0" applyFill="0" applyAlignment="0" applyProtection="0"/>
    <xf numFmtId="0" fontId="2" fillId="0" borderId="0"/>
    <xf numFmtId="0" fontId="2" fillId="8" borderId="13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0"/>
    <xf numFmtId="0" fontId="2" fillId="8" borderId="13" applyNumberFormat="0" applyFont="0" applyAlignment="0" applyProtection="0"/>
    <xf numFmtId="0" fontId="2" fillId="0" borderId="15" applyFont="0" applyFill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9" fontId="2" fillId="0" borderId="0" applyFont="0" applyFill="0" applyBorder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11" fillId="0" borderId="0"/>
    <xf numFmtId="0" fontId="2" fillId="0" borderId="15" applyFont="0" applyFill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8" borderId="13" applyNumberFormat="0" applyFont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0"/>
    <xf numFmtId="0" fontId="2" fillId="0" borderId="0"/>
    <xf numFmtId="0" fontId="2" fillId="0" borderId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9" fontId="2" fillId="0" borderId="0" applyFont="0" applyFill="0" applyBorder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0"/>
    <xf numFmtId="0" fontId="2" fillId="8" borderId="13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0"/>
    <xf numFmtId="0" fontId="2" fillId="8" borderId="13" applyNumberFormat="0" applyFont="0" applyAlignment="0" applyProtection="0"/>
    <xf numFmtId="0" fontId="2" fillId="0" borderId="15" applyFont="0" applyFill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9" fontId="2" fillId="0" borderId="0" applyFont="0" applyFill="0" applyBorder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11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8" borderId="13" applyNumberFormat="0" applyFont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0"/>
    <xf numFmtId="0" fontId="2" fillId="8" borderId="13" applyNumberFormat="0" applyFont="0" applyAlignment="0" applyProtection="0"/>
    <xf numFmtId="0" fontId="2" fillId="0" borderId="15" applyFont="0" applyFill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9" fontId="2" fillId="0" borderId="0" applyFont="0" applyFill="0" applyBorder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0"/>
    <xf numFmtId="0" fontId="2" fillId="8" borderId="13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0"/>
    <xf numFmtId="0" fontId="2" fillId="8" borderId="13" applyNumberFormat="0" applyFont="0" applyAlignment="0" applyProtection="0"/>
    <xf numFmtId="0" fontId="2" fillId="0" borderId="15" applyFont="0" applyFill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9" fontId="2" fillId="0" borderId="0" applyFont="0" applyFill="0" applyBorder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0"/>
    <xf numFmtId="0" fontId="2" fillId="8" borderId="13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0"/>
    <xf numFmtId="0" fontId="2" fillId="8" borderId="13" applyNumberFormat="0" applyFont="0" applyAlignment="0" applyProtection="0"/>
    <xf numFmtId="0" fontId="2" fillId="0" borderId="15" applyFont="0" applyFill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9" fontId="2" fillId="0" borderId="0" applyFont="0" applyFill="0" applyBorder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8" borderId="13" applyNumberFormat="0" applyFont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0"/>
    <xf numFmtId="0" fontId="2" fillId="0" borderId="0"/>
    <xf numFmtId="0" fontId="2" fillId="0" borderId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9" fontId="2" fillId="0" borderId="0" applyFont="0" applyFill="0" applyBorder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0"/>
    <xf numFmtId="0" fontId="2" fillId="8" borderId="13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0"/>
    <xf numFmtId="0" fontId="2" fillId="8" borderId="13" applyNumberFormat="0" applyFont="0" applyAlignment="0" applyProtection="0"/>
    <xf numFmtId="0" fontId="2" fillId="0" borderId="15" applyFont="0" applyFill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9" fontId="2" fillId="0" borderId="0" applyFont="0" applyFill="0" applyBorder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0"/>
    <xf numFmtId="164" fontId="2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29" fillId="0" borderId="0" applyFont="0" applyFill="0" applyBorder="0" applyAlignment="0" applyProtection="0"/>
    <xf numFmtId="164" fontId="11" fillId="0" borderId="0" applyFont="0" applyFill="0" applyBorder="0" applyAlignment="0" applyProtection="0"/>
    <xf numFmtId="170" fontId="56" fillId="0" borderId="0" applyFont="0" applyFill="0" applyBorder="0" applyAlignment="0" applyProtection="0"/>
    <xf numFmtId="164" fontId="54" fillId="0" borderId="0" applyFont="0" applyFill="0" applyBorder="0" applyAlignment="0" applyProtection="0"/>
    <xf numFmtId="164" fontId="29" fillId="0" borderId="0" applyFont="0" applyFill="0" applyBorder="0" applyAlignment="0" applyProtection="0"/>
    <xf numFmtId="0" fontId="11" fillId="0" borderId="0"/>
    <xf numFmtId="0" fontId="2" fillId="0" borderId="0"/>
    <xf numFmtId="0" fontId="56" fillId="0" borderId="0"/>
    <xf numFmtId="0" fontId="11" fillId="0" borderId="0"/>
    <xf numFmtId="0" fontId="54" fillId="0" borderId="0"/>
    <xf numFmtId="0" fontId="28" fillId="0" borderId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8" borderId="13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60" fillId="0" borderId="0" applyNumberFormat="0" applyFill="0" applyBorder="0" applyAlignment="0" applyProtection="0"/>
    <xf numFmtId="0" fontId="41" fillId="4" borderId="0" applyNumberFormat="0" applyBorder="0" applyAlignment="0" applyProtection="0"/>
    <xf numFmtId="0" fontId="50" fillId="12" borderId="0" applyNumberFormat="0" applyBorder="0" applyAlignment="0" applyProtection="0"/>
    <xf numFmtId="0" fontId="50" fillId="16" borderId="0" applyNumberFormat="0" applyBorder="0" applyAlignment="0" applyProtection="0"/>
    <xf numFmtId="0" fontId="50" fillId="20" borderId="0" applyNumberFormat="0" applyBorder="0" applyAlignment="0" applyProtection="0"/>
    <xf numFmtId="0" fontId="50" fillId="24" borderId="0" applyNumberFormat="0" applyBorder="0" applyAlignment="0" applyProtection="0"/>
    <xf numFmtId="0" fontId="50" fillId="28" borderId="0" applyNumberFormat="0" applyBorder="0" applyAlignment="0" applyProtection="0"/>
    <xf numFmtId="0" fontId="50" fillId="32" borderId="0" applyNumberFormat="0" applyBorder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0"/>
    <xf numFmtId="0" fontId="2" fillId="8" borderId="13" applyNumberFormat="0" applyFont="0" applyAlignment="0" applyProtection="0"/>
    <xf numFmtId="0" fontId="2" fillId="0" borderId="15" applyFont="0" applyFill="0" applyAlignment="0" applyProtection="0"/>
    <xf numFmtId="0" fontId="61" fillId="0" borderId="0" applyNumberFormat="0" applyFill="0" applyBorder="0" applyAlignment="0" applyProtection="0"/>
    <xf numFmtId="0" fontId="2" fillId="0" borderId="0"/>
    <xf numFmtId="0" fontId="2" fillId="0" borderId="0"/>
    <xf numFmtId="9" fontId="28" fillId="0" borderId="0" applyFont="0" applyFill="0" applyBorder="0" applyAlignment="0" applyProtection="0"/>
    <xf numFmtId="0" fontId="2" fillId="0" borderId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11" fillId="0" borderId="0"/>
    <xf numFmtId="0" fontId="31" fillId="0" borderId="0" applyNumberFormat="0" applyFill="0" applyBorder="0" applyAlignment="0" applyProtection="0">
      <alignment vertical="top"/>
      <protection locked="0"/>
    </xf>
    <xf numFmtId="164" fontId="11" fillId="0" borderId="0" applyFont="0" applyFill="0" applyBorder="0" applyAlignment="0" applyProtection="0"/>
    <xf numFmtId="0" fontId="16" fillId="0" borderId="0"/>
    <xf numFmtId="43" fontId="34" fillId="0" borderId="0" applyFont="0" applyFill="0" applyBorder="0" applyAlignment="0" applyProtection="0"/>
    <xf numFmtId="0" fontId="2" fillId="0" borderId="0"/>
    <xf numFmtId="0" fontId="2" fillId="8" borderId="13" applyNumberFormat="0" applyFont="0" applyAlignment="0" applyProtection="0"/>
    <xf numFmtId="0" fontId="28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0"/>
    <xf numFmtId="0" fontId="2" fillId="8" borderId="13" applyNumberFormat="0" applyFont="0" applyAlignment="0" applyProtection="0"/>
    <xf numFmtId="0" fontId="2" fillId="0" borderId="15" applyFont="0" applyFill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8" fillId="0" borderId="0"/>
    <xf numFmtId="0" fontId="62" fillId="0" borderId="0" applyNumberFormat="0" applyFill="0" applyBorder="0" applyAlignment="0" applyProtection="0"/>
    <xf numFmtId="0" fontId="63" fillId="0" borderId="6" applyNumberFormat="0" applyFill="0" applyAlignment="0" applyProtection="0"/>
    <xf numFmtId="0" fontId="64" fillId="0" borderId="7" applyNumberFormat="0" applyFill="0" applyAlignment="0" applyProtection="0"/>
    <xf numFmtId="0" fontId="65" fillId="0" borderId="8" applyNumberFormat="0" applyFill="0" applyAlignment="0" applyProtection="0"/>
    <xf numFmtId="0" fontId="65" fillId="0" borderId="0" applyNumberFormat="0" applyFill="0" applyBorder="0" applyAlignment="0" applyProtection="0"/>
    <xf numFmtId="0" fontId="66" fillId="2" borderId="0" applyNumberFormat="0" applyBorder="0" applyAlignment="0" applyProtection="0"/>
    <xf numFmtId="0" fontId="67" fillId="3" borderId="0" applyNumberFormat="0" applyBorder="0" applyAlignment="0" applyProtection="0"/>
    <xf numFmtId="0" fontId="68" fillId="4" borderId="0" applyNumberFormat="0" applyBorder="0" applyAlignment="0" applyProtection="0"/>
    <xf numFmtId="0" fontId="69" fillId="5" borderId="9" applyNumberFormat="0" applyAlignment="0" applyProtection="0"/>
    <xf numFmtId="0" fontId="70" fillId="6" borderId="10" applyNumberFormat="0" applyAlignment="0" applyProtection="0"/>
    <xf numFmtId="0" fontId="71" fillId="6" borderId="9" applyNumberFormat="0" applyAlignment="0" applyProtection="0"/>
    <xf numFmtId="0" fontId="72" fillId="0" borderId="11" applyNumberFormat="0" applyFill="0" applyAlignment="0" applyProtection="0"/>
    <xf numFmtId="0" fontId="73" fillId="7" borderId="12" applyNumberFormat="0" applyAlignment="0" applyProtection="0"/>
    <xf numFmtId="0" fontId="74" fillId="0" borderId="0" applyNumberFormat="0" applyFill="0" applyBorder="0" applyAlignment="0" applyProtection="0"/>
    <xf numFmtId="0" fontId="28" fillId="8" borderId="13" applyNumberFormat="0" applyFont="0" applyAlignment="0" applyProtection="0"/>
    <xf numFmtId="0" fontId="75" fillId="0" borderId="0" applyNumberFormat="0" applyFill="0" applyBorder="0" applyAlignment="0" applyProtection="0"/>
    <xf numFmtId="0" fontId="76" fillId="0" borderId="14" applyNumberFormat="0" applyFill="0" applyAlignment="0" applyProtection="0"/>
    <xf numFmtId="0" fontId="77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77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77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77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77" fillId="25" borderId="0" applyNumberFormat="0" applyBorder="0" applyAlignment="0" applyProtection="0"/>
    <xf numFmtId="0" fontId="28" fillId="26" borderId="0" applyNumberFormat="0" applyBorder="0" applyAlignment="0" applyProtection="0"/>
    <xf numFmtId="0" fontId="28" fillId="27" borderId="0" applyNumberFormat="0" applyBorder="0" applyAlignment="0" applyProtection="0"/>
    <xf numFmtId="0" fontId="28" fillId="28" borderId="0" applyNumberFormat="0" applyBorder="0" applyAlignment="0" applyProtection="0"/>
    <xf numFmtId="0" fontId="77" fillId="29" borderId="0" applyNumberFormat="0" applyBorder="0" applyAlignment="0" applyProtection="0"/>
    <xf numFmtId="0" fontId="28" fillId="30" borderId="0" applyNumberFormat="0" applyBorder="0" applyAlignment="0" applyProtection="0"/>
    <xf numFmtId="0" fontId="28" fillId="31" borderId="0" applyNumberFormat="0" applyBorder="0" applyAlignment="0" applyProtection="0"/>
    <xf numFmtId="0" fontId="28" fillId="32" borderId="0" applyNumberFormat="0" applyBorder="0" applyAlignment="0" applyProtection="0"/>
    <xf numFmtId="0" fontId="28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0" fontId="2" fillId="0" borderId="15" applyFont="0" applyFill="0" applyAlignment="0" applyProtection="0"/>
    <xf numFmtId="43" fontId="11" fillId="0" borderId="0" applyFont="0" applyFill="0" applyBorder="0" applyAlignment="0" applyProtection="0"/>
    <xf numFmtId="43" fontId="15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2" fillId="0" borderId="15" applyFont="0" applyFill="0" applyAlignment="0" applyProtection="0"/>
    <xf numFmtId="0" fontId="28" fillId="0" borderId="0"/>
    <xf numFmtId="0" fontId="15" fillId="0" borderId="0"/>
    <xf numFmtId="0" fontId="54" fillId="0" borderId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43" fontId="32" fillId="0" borderId="0" applyFont="0" applyFill="0" applyBorder="0" applyAlignment="0" applyProtection="0"/>
    <xf numFmtId="43" fontId="34" fillId="0" borderId="0" applyFont="0" applyFill="0" applyBorder="0" applyAlignment="0" applyProtection="0"/>
  </cellStyleXfs>
  <cellXfs count="256">
    <xf numFmtId="0" fontId="0" fillId="0" borderId="0" xfId="0"/>
    <xf numFmtId="0" fontId="16" fillId="0" borderId="0" xfId="6" applyFont="1" applyAlignment="1">
      <alignment horizontal="center"/>
    </xf>
    <xf numFmtId="165" fontId="16" fillId="0" borderId="0" xfId="6" applyNumberFormat="1" applyFont="1" applyAlignment="1">
      <alignment horizontal="center" vertical="center"/>
    </xf>
    <xf numFmtId="0" fontId="16" fillId="0" borderId="0" xfId="6" applyFont="1" applyAlignment="1">
      <alignment horizontal="center" vertical="center"/>
    </xf>
    <xf numFmtId="0" fontId="16" fillId="0" borderId="0" xfId="6" applyFont="1" applyAlignment="1">
      <alignment horizontal="left" vertical="center"/>
    </xf>
    <xf numFmtId="165" fontId="16" fillId="0" borderId="0" xfId="0" applyNumberFormat="1" applyFont="1" applyAlignment="1">
      <alignment horizontal="right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6" fillId="0" borderId="0" xfId="1" applyFont="1" applyAlignment="1">
      <alignment vertical="center"/>
    </xf>
    <xf numFmtId="0" fontId="16" fillId="0" borderId="0" xfId="1" applyFont="1" applyAlignment="1">
      <alignment vertical="center" wrapText="1"/>
    </xf>
    <xf numFmtId="0" fontId="16" fillId="0" borderId="0" xfId="8" applyFont="1" applyAlignment="1">
      <alignment vertical="center"/>
    </xf>
    <xf numFmtId="0" fontId="16" fillId="0" borderId="0" xfId="2" applyFont="1" applyAlignment="1">
      <alignment vertical="center"/>
    </xf>
    <xf numFmtId="0" fontId="16" fillId="0" borderId="0" xfId="2" applyFont="1"/>
    <xf numFmtId="165" fontId="16" fillId="0" borderId="0" xfId="2" applyNumberFormat="1" applyFont="1"/>
    <xf numFmtId="0" fontId="14" fillId="0" borderId="0" xfId="2" applyFont="1"/>
    <xf numFmtId="165" fontId="14" fillId="0" borderId="2" xfId="5" applyNumberFormat="1" applyFont="1" applyBorder="1" applyAlignment="1">
      <alignment horizontal="right"/>
    </xf>
    <xf numFmtId="165" fontId="14" fillId="0" borderId="1" xfId="5" applyNumberFormat="1" applyFont="1" applyBorder="1" applyAlignment="1">
      <alignment horizontal="right"/>
    </xf>
    <xf numFmtId="165" fontId="14" fillId="0" borderId="4" xfId="5" applyNumberFormat="1" applyFont="1" applyBorder="1" applyAlignment="1">
      <alignment horizontal="right"/>
    </xf>
    <xf numFmtId="165" fontId="16" fillId="0" borderId="0" xfId="2" applyNumberFormat="1" applyFont="1" applyAlignment="1">
      <alignment horizontal="right"/>
    </xf>
    <xf numFmtId="0" fontId="16" fillId="0" borderId="0" xfId="2" applyFont="1" applyAlignment="1">
      <alignment horizontal="center"/>
    </xf>
    <xf numFmtId="0" fontId="20" fillId="0" borderId="0" xfId="0" applyFont="1"/>
    <xf numFmtId="0" fontId="20" fillId="0" borderId="0" xfId="0" applyFont="1" applyAlignment="1">
      <alignment horizontal="right"/>
    </xf>
    <xf numFmtId="0" fontId="20" fillId="0" borderId="0" xfId="1" applyFont="1" applyAlignment="1">
      <alignment horizontal="left" vertical="center"/>
    </xf>
    <xf numFmtId="0" fontId="20" fillId="0" borderId="0" xfId="1" applyFont="1" applyAlignment="1">
      <alignment horizontal="right" vertical="center"/>
    </xf>
    <xf numFmtId="0" fontId="21" fillId="0" borderId="0" xfId="1" applyFont="1" applyAlignment="1">
      <alignment vertical="center"/>
    </xf>
    <xf numFmtId="0" fontId="16" fillId="0" borderId="0" xfId="3" applyFont="1" applyAlignment="1">
      <alignment vertical="top"/>
    </xf>
    <xf numFmtId="165" fontId="16" fillId="0" borderId="0" xfId="5" applyNumberFormat="1" applyFont="1" applyAlignment="1">
      <alignment horizontal="right"/>
    </xf>
    <xf numFmtId="0" fontId="14" fillId="0" borderId="1" xfId="1" applyFont="1" applyBorder="1" applyAlignment="1">
      <alignment vertical="center"/>
    </xf>
    <xf numFmtId="0" fontId="14" fillId="0" borderId="5" xfId="1" applyFont="1" applyBorder="1" applyAlignment="1">
      <alignment vertical="center"/>
    </xf>
    <xf numFmtId="165" fontId="23" fillId="0" borderId="0" xfId="5" applyNumberFormat="1" applyFont="1" applyAlignment="1">
      <alignment horizontal="right"/>
    </xf>
    <xf numFmtId="165" fontId="14" fillId="0" borderId="0" xfId="11" applyNumberFormat="1" applyFont="1" applyFill="1" applyBorder="1" applyAlignment="1"/>
    <xf numFmtId="0" fontId="20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165" fontId="16" fillId="0" borderId="0" xfId="2" applyNumberFormat="1" applyFont="1" applyAlignment="1">
      <alignment horizontal="center"/>
    </xf>
    <xf numFmtId="0" fontId="25" fillId="0" borderId="0" xfId="2" applyFont="1" applyAlignment="1">
      <alignment vertical="top" wrapText="1"/>
    </xf>
    <xf numFmtId="0" fontId="17" fillId="0" borderId="0" xfId="2" applyFont="1" applyAlignment="1">
      <alignment vertical="top" wrapText="1"/>
    </xf>
    <xf numFmtId="165" fontId="16" fillId="0" borderId="0" xfId="5" applyNumberFormat="1" applyFont="1" applyAlignment="1">
      <alignment horizontal="center" vertical="center"/>
    </xf>
    <xf numFmtId="0" fontId="16" fillId="0" borderId="0" xfId="0" applyFont="1"/>
    <xf numFmtId="49" fontId="16" fillId="0" borderId="0" xfId="2" applyNumberFormat="1" applyFont="1"/>
    <xf numFmtId="0" fontId="25" fillId="0" borderId="0" xfId="2" applyFont="1" applyAlignment="1">
      <alignment vertical="top"/>
    </xf>
    <xf numFmtId="0" fontId="17" fillId="0" borderId="0" xfId="2" applyFont="1" applyAlignment="1">
      <alignment vertical="top"/>
    </xf>
    <xf numFmtId="165" fontId="14" fillId="0" borderId="0" xfId="2" applyNumberFormat="1" applyFont="1"/>
    <xf numFmtId="165" fontId="14" fillId="0" borderId="0" xfId="2" applyNumberFormat="1" applyFont="1" applyAlignment="1">
      <alignment horizontal="right"/>
    </xf>
    <xf numFmtId="0" fontId="16" fillId="0" borderId="0" xfId="2" applyFont="1" applyAlignment="1">
      <alignment vertical="top" wrapText="1"/>
    </xf>
    <xf numFmtId="0" fontId="14" fillId="0" borderId="0" xfId="2" applyFont="1" applyAlignment="1">
      <alignment wrapText="1"/>
    </xf>
    <xf numFmtId="49" fontId="14" fillId="0" borderId="0" xfId="2" applyNumberFormat="1" applyFont="1" applyAlignment="1">
      <alignment horizontal="center"/>
    </xf>
    <xf numFmtId="49" fontId="16" fillId="0" borderId="0" xfId="2" applyNumberFormat="1" applyFont="1" applyAlignment="1">
      <alignment horizontal="right"/>
    </xf>
    <xf numFmtId="0" fontId="21" fillId="0" borderId="0" xfId="0" applyFont="1" applyAlignment="1">
      <alignment horizontal="right"/>
    </xf>
    <xf numFmtId="0" fontId="20" fillId="0" borderId="0" xfId="1" applyFont="1" applyAlignment="1">
      <alignment horizontal="left"/>
    </xf>
    <xf numFmtId="0" fontId="16" fillId="0" borderId="0" xfId="4" applyFont="1"/>
    <xf numFmtId="0" fontId="20" fillId="0" borderId="0" xfId="1" applyFont="1" applyAlignment="1">
      <alignment horizontal="right"/>
    </xf>
    <xf numFmtId="0" fontId="16" fillId="0" borderId="0" xfId="2" applyFont="1" applyAlignment="1">
      <alignment vertical="top"/>
    </xf>
    <xf numFmtId="0" fontId="16" fillId="0" borderId="0" xfId="0" applyFont="1" applyAlignment="1">
      <alignment horizontal="left" vertical="center"/>
    </xf>
    <xf numFmtId="165" fontId="14" fillId="0" borderId="2" xfId="0" applyNumberFormat="1" applyFont="1" applyBorder="1" applyAlignment="1">
      <alignment horizontal="right"/>
    </xf>
    <xf numFmtId="0" fontId="16" fillId="0" borderId="0" xfId="6" applyFont="1" applyAlignment="1">
      <alignment horizontal="left" vertical="center" wrapText="1"/>
    </xf>
    <xf numFmtId="0" fontId="14" fillId="0" borderId="0" xfId="2" applyFont="1" applyAlignment="1">
      <alignment horizontal="left" wrapText="1"/>
    </xf>
    <xf numFmtId="0" fontId="20" fillId="0" borderId="0" xfId="0" applyFont="1" applyAlignment="1">
      <alignment horizontal="center" wrapText="1"/>
    </xf>
    <xf numFmtId="0" fontId="35" fillId="0" borderId="0" xfId="0" applyFont="1"/>
    <xf numFmtId="0" fontId="6" fillId="0" borderId="1" xfId="141" applyFont="1" applyBorder="1"/>
    <xf numFmtId="0" fontId="6" fillId="0" borderId="0" xfId="141" applyFont="1"/>
    <xf numFmtId="0" fontId="8" fillId="0" borderId="0" xfId="141" applyFont="1"/>
    <xf numFmtId="165" fontId="14" fillId="0" borderId="0" xfId="0" applyNumberFormat="1" applyFont="1" applyAlignment="1">
      <alignment horizontal="right"/>
    </xf>
    <xf numFmtId="165" fontId="14" fillId="0" borderId="1" xfId="0" applyNumberFormat="1" applyFont="1" applyBorder="1" applyAlignment="1">
      <alignment horizontal="right"/>
    </xf>
    <xf numFmtId="165" fontId="16" fillId="0" borderId="1" xfId="0" applyNumberFormat="1" applyFont="1" applyBorder="1" applyAlignment="1">
      <alignment horizontal="right"/>
    </xf>
    <xf numFmtId="168" fontId="14" fillId="0" borderId="0" xfId="6" applyNumberFormat="1" applyFont="1" applyAlignment="1">
      <alignment horizontal="right" vertical="center" wrapText="1"/>
    </xf>
    <xf numFmtId="0" fontId="14" fillId="0" borderId="0" xfId="1" applyFont="1" applyAlignment="1">
      <alignment horizontal="left" vertical="center"/>
    </xf>
    <xf numFmtId="0" fontId="6" fillId="0" borderId="1" xfId="0" applyFont="1" applyBorder="1"/>
    <xf numFmtId="0" fontId="6" fillId="0" borderId="0" xfId="0" applyFont="1"/>
    <xf numFmtId="0" fontId="6" fillId="0" borderId="0" xfId="1" applyFont="1" applyAlignment="1">
      <alignment vertical="center"/>
    </xf>
    <xf numFmtId="0" fontId="6" fillId="0" borderId="0" xfId="141" applyFont="1" applyAlignment="1">
      <alignment horizontal="right"/>
    </xf>
    <xf numFmtId="0" fontId="6" fillId="0" borderId="0" xfId="0" applyFont="1" applyAlignment="1">
      <alignment horizontal="right"/>
    </xf>
    <xf numFmtId="0" fontId="8" fillId="0" borderId="0" xfId="0" applyFont="1"/>
    <xf numFmtId="0" fontId="20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6" fillId="0" borderId="0" xfId="0" applyFont="1" applyAlignment="1">
      <alignment wrapText="1"/>
    </xf>
    <xf numFmtId="0" fontId="78" fillId="0" borderId="0" xfId="0" applyFont="1" applyAlignment="1">
      <alignment horizontal="left" vertical="center"/>
    </xf>
    <xf numFmtId="0" fontId="21" fillId="0" borderId="0" xfId="1" applyFont="1" applyAlignment="1">
      <alignment horizontal="right" vertical="center"/>
    </xf>
    <xf numFmtId="0" fontId="14" fillId="0" borderId="1" xfId="1" applyFont="1" applyBorder="1" applyAlignment="1">
      <alignment horizontal="left" vertical="center"/>
    </xf>
    <xf numFmtId="0" fontId="14" fillId="0" borderId="0" xfId="3" applyFont="1" applyAlignment="1">
      <alignment vertical="center" wrapText="1"/>
    </xf>
    <xf numFmtId="0" fontId="20" fillId="0" borderId="0" xfId="3" applyFont="1" applyAlignment="1">
      <alignment vertical="center" wrapText="1"/>
    </xf>
    <xf numFmtId="0" fontId="16" fillId="0" borderId="0" xfId="0" applyFont="1" applyAlignment="1">
      <alignment vertical="top"/>
    </xf>
    <xf numFmtId="0" fontId="16" fillId="0" borderId="0" xfId="0" applyFont="1" applyAlignment="1">
      <alignment vertical="top" wrapText="1"/>
    </xf>
    <xf numFmtId="0" fontId="21" fillId="0" borderId="0" xfId="0" applyFont="1" applyAlignment="1">
      <alignment horizontal="left" vertical="top" indent="1"/>
    </xf>
    <xf numFmtId="0" fontId="16" fillId="0" borderId="0" xfId="3" applyFont="1" applyAlignment="1">
      <alignment vertical="center" wrapText="1"/>
    </xf>
    <xf numFmtId="0" fontId="21" fillId="0" borderId="0" xfId="0" applyFont="1" applyAlignment="1">
      <alignment horizontal="left" vertical="top" wrapText="1" indent="1"/>
    </xf>
    <xf numFmtId="0" fontId="14" fillId="0" borderId="0" xfId="0" applyFont="1" applyAlignment="1">
      <alignment vertical="top" wrapText="1"/>
    </xf>
    <xf numFmtId="0" fontId="20" fillId="0" borderId="0" xfId="0" applyFont="1" applyAlignment="1">
      <alignment horizontal="left"/>
    </xf>
    <xf numFmtId="0" fontId="79" fillId="0" borderId="0" xfId="0" applyFont="1" applyAlignment="1">
      <alignment horizontal="left" vertical="center" wrapText="1"/>
    </xf>
    <xf numFmtId="0" fontId="79" fillId="0" borderId="0" xfId="0" applyFont="1" applyAlignment="1">
      <alignment horizontal="right" vertical="center" wrapText="1"/>
    </xf>
    <xf numFmtId="167" fontId="14" fillId="0" borderId="0" xfId="3" applyNumberFormat="1" applyFont="1" applyAlignment="1">
      <alignment horizontal="center" vertical="center" wrapText="1"/>
    </xf>
    <xf numFmtId="0" fontId="14" fillId="0" borderId="0" xfId="3" applyFont="1" applyAlignment="1">
      <alignment horizontal="right" vertical="top" wrapText="1"/>
    </xf>
    <xf numFmtId="0" fontId="16" fillId="0" borderId="0" xfId="0" applyFont="1" applyAlignment="1">
      <alignment horizontal="right" vertical="top"/>
    </xf>
    <xf numFmtId="0" fontId="21" fillId="0" borderId="0" xfId="0" applyFont="1" applyAlignment="1">
      <alignment horizontal="left" vertical="center" wrapText="1"/>
    </xf>
    <xf numFmtId="0" fontId="14" fillId="0" borderId="0" xfId="3" applyFont="1" applyAlignment="1">
      <alignment horizontal="right" vertical="top" wrapText="1"/>
    </xf>
    <xf numFmtId="0" fontId="16" fillId="0" borderId="0" xfId="0" applyFont="1" applyAlignment="1">
      <alignment horizontal="right" vertical="top"/>
    </xf>
    <xf numFmtId="0" fontId="14" fillId="0" borderId="0" xfId="1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14" applyFont="1" applyAlignment="1">
      <alignment horizontal="right" vertical="top"/>
    </xf>
    <xf numFmtId="0" fontId="16" fillId="0" borderId="0" xfId="3" applyFont="1" applyAlignment="1" applyProtection="1">
      <alignment vertical="top"/>
      <protection locked="0"/>
    </xf>
    <xf numFmtId="0" fontId="21" fillId="0" borderId="0" xfId="3" applyFont="1" applyAlignment="1" applyProtection="1">
      <alignment vertical="top"/>
      <protection locked="0"/>
    </xf>
    <xf numFmtId="0" fontId="14" fillId="0" borderId="0" xfId="3" applyFont="1" applyAlignment="1">
      <alignment vertical="center"/>
    </xf>
    <xf numFmtId="165" fontId="14" fillId="0" borderId="0" xfId="3" applyNumberFormat="1" applyFont="1" applyAlignment="1">
      <alignment vertical="center"/>
    </xf>
    <xf numFmtId="167" fontId="14" fillId="0" borderId="0" xfId="12" applyNumberFormat="1" applyFont="1" applyFill="1" applyBorder="1" applyAlignment="1" applyProtection="1">
      <alignment vertical="center"/>
    </xf>
    <xf numFmtId="167" fontId="14" fillId="0" borderId="0" xfId="3" applyNumberFormat="1" applyFont="1" applyAlignment="1">
      <alignment vertical="center"/>
    </xf>
    <xf numFmtId="0" fontId="16" fillId="0" borderId="1" xfId="3" applyFont="1" applyBorder="1" applyAlignment="1">
      <alignment vertical="top"/>
    </xf>
    <xf numFmtId="167" fontId="16" fillId="0" borderId="1" xfId="3" applyNumberFormat="1" applyFont="1" applyBorder="1" applyAlignment="1">
      <alignment vertical="top"/>
    </xf>
    <xf numFmtId="167" fontId="16" fillId="0" borderId="0" xfId="3" applyNumberFormat="1" applyFont="1" applyAlignment="1">
      <alignment vertical="top"/>
    </xf>
    <xf numFmtId="14" fontId="16" fillId="0" borderId="0" xfId="3" applyNumberFormat="1" applyFont="1" applyAlignment="1">
      <alignment vertical="top"/>
    </xf>
    <xf numFmtId="0" fontId="14" fillId="0" borderId="0" xfId="1" applyFont="1" applyAlignment="1">
      <alignment horizontal="center" vertical="center"/>
    </xf>
    <xf numFmtId="0" fontId="16" fillId="0" borderId="0" xfId="3" applyFont="1" applyAlignment="1">
      <alignment horizontal="center" vertical="center"/>
    </xf>
    <xf numFmtId="0" fontId="14" fillId="0" borderId="0" xfId="6" applyFont="1" applyAlignment="1">
      <alignment horizontal="center" vertical="center"/>
    </xf>
    <xf numFmtId="0" fontId="16" fillId="0" borderId="0" xfId="3" applyFont="1"/>
    <xf numFmtId="0" fontId="14" fillId="0" borderId="0" xfId="0" applyFont="1" applyAlignment="1">
      <alignment horizontal="center" vertical="top"/>
    </xf>
    <xf numFmtId="0" fontId="14" fillId="0" borderId="0" xfId="3" applyFont="1" applyAlignment="1">
      <alignment horizontal="center" vertical="top" wrapText="1"/>
    </xf>
    <xf numFmtId="0" fontId="16" fillId="0" borderId="0" xfId="0" applyFont="1"/>
    <xf numFmtId="0" fontId="16" fillId="0" borderId="0" xfId="0" applyFont="1" applyAlignment="1">
      <alignment horizontal="center" vertical="top"/>
    </xf>
    <xf numFmtId="0" fontId="16" fillId="0" borderId="0" xfId="14" applyFont="1" applyAlignment="1">
      <alignment horizontal="right" vertical="top"/>
    </xf>
    <xf numFmtId="167" fontId="16" fillId="0" borderId="0" xfId="3" applyNumberFormat="1" applyFont="1" applyAlignment="1" applyProtection="1">
      <alignment vertical="top"/>
      <protection locked="0"/>
    </xf>
    <xf numFmtId="0" fontId="14" fillId="0" borderId="0" xfId="3" applyFont="1" applyAlignment="1">
      <alignment horizontal="right" wrapText="1"/>
    </xf>
    <xf numFmtId="0" fontId="21" fillId="0" borderId="0" xfId="0" applyFont="1"/>
    <xf numFmtId="0" fontId="14" fillId="0" borderId="0" xfId="0" applyFont="1" applyAlignment="1">
      <alignment horizontal="right"/>
    </xf>
    <xf numFmtId="167" fontId="14" fillId="0" borderId="0" xfId="0" applyNumberFormat="1" applyFont="1" applyAlignment="1">
      <alignment horizontal="right"/>
    </xf>
    <xf numFmtId="0" fontId="20" fillId="0" borderId="0" xfId="3" applyFont="1" applyAlignment="1">
      <alignment vertical="center"/>
    </xf>
    <xf numFmtId="167" fontId="21" fillId="0" borderId="0" xfId="11" applyNumberFormat="1" applyFont="1" applyFill="1" applyBorder="1" applyAlignment="1" applyProtection="1">
      <alignment horizontal="right"/>
    </xf>
    <xf numFmtId="167" fontId="16" fillId="0" borderId="0" xfId="11" applyNumberFormat="1" applyFont="1" applyFill="1" applyBorder="1" applyAlignment="1" applyProtection="1">
      <alignment horizontal="right"/>
    </xf>
    <xf numFmtId="167" fontId="20" fillId="0" borderId="0" xfId="3" applyNumberFormat="1" applyFont="1" applyAlignment="1">
      <alignment vertical="center"/>
    </xf>
    <xf numFmtId="167" fontId="21" fillId="0" borderId="0" xfId="11" applyNumberFormat="1" applyFont="1" applyFill="1" applyBorder="1" applyAlignment="1" applyProtection="1">
      <alignment vertical="center"/>
    </xf>
    <xf numFmtId="167" fontId="21" fillId="0" borderId="0" xfId="3" applyNumberFormat="1" applyFont="1" applyAlignment="1">
      <alignment vertical="center"/>
    </xf>
    <xf numFmtId="167" fontId="14" fillId="0" borderId="4" xfId="3" applyNumberFormat="1" applyFont="1" applyBorder="1" applyAlignment="1">
      <alignment horizontal="right"/>
    </xf>
    <xf numFmtId="167" fontId="16" fillId="0" borderId="0" xfId="3" applyNumberFormat="1" applyFont="1" applyAlignment="1">
      <alignment horizontal="right"/>
    </xf>
    <xf numFmtId="167" fontId="14" fillId="0" borderId="0" xfId="3" applyNumberFormat="1" applyFont="1" applyAlignment="1">
      <alignment horizontal="right"/>
    </xf>
    <xf numFmtId="167" fontId="16" fillId="0" borderId="0" xfId="12" applyNumberFormat="1" applyFont="1" applyFill="1" applyBorder="1" applyAlignment="1" applyProtection="1">
      <alignment horizontal="right"/>
    </xf>
    <xf numFmtId="167" fontId="16" fillId="0" borderId="0" xfId="12" applyNumberFormat="1" applyFont="1" applyFill="1" applyBorder="1" applyAlignment="1" applyProtection="1">
      <alignment vertical="center"/>
    </xf>
    <xf numFmtId="167" fontId="16" fillId="0" borderId="1" xfId="17" applyNumberFormat="1" applyFont="1" applyFill="1" applyBorder="1" applyAlignment="1" applyProtection="1">
      <alignment horizontal="right"/>
    </xf>
    <xf numFmtId="167" fontId="16" fillId="0" borderId="0" xfId="17" applyNumberFormat="1" applyFont="1" applyFill="1" applyBorder="1" applyAlignment="1" applyProtection="1">
      <alignment horizontal="right"/>
    </xf>
    <xf numFmtId="167" fontId="14" fillId="0" borderId="0" xfId="17" applyNumberFormat="1" applyFont="1" applyFill="1" applyBorder="1" applyAlignment="1" applyProtection="1">
      <alignment horizontal="right"/>
    </xf>
    <xf numFmtId="167" fontId="16" fillId="0" borderId="1" xfId="12" applyNumberFormat="1" applyFont="1" applyFill="1" applyBorder="1" applyAlignment="1" applyProtection="1">
      <alignment horizontal="right"/>
    </xf>
    <xf numFmtId="167" fontId="14" fillId="0" borderId="0" xfId="17" applyNumberFormat="1" applyFont="1" applyFill="1" applyBorder="1" applyAlignment="1" applyProtection="1">
      <alignment vertical="center"/>
    </xf>
    <xf numFmtId="167" fontId="16" fillId="0" borderId="1" xfId="17" applyNumberFormat="1" applyFont="1" applyFill="1" applyBorder="1" applyAlignment="1" applyProtection="1">
      <alignment vertical="center"/>
    </xf>
    <xf numFmtId="167" fontId="16" fillId="0" borderId="0" xfId="17" applyNumberFormat="1" applyFont="1" applyFill="1" applyBorder="1" applyAlignment="1" applyProtection="1">
      <alignment vertical="center"/>
    </xf>
    <xf numFmtId="167" fontId="14" fillId="0" borderId="1" xfId="3" applyNumberFormat="1" applyFont="1" applyBorder="1" applyAlignment="1">
      <alignment horizontal="right"/>
    </xf>
    <xf numFmtId="167" fontId="14" fillId="0" borderId="1" xfId="11" applyNumberFormat="1" applyFont="1" applyFill="1" applyBorder="1" applyAlignment="1" applyProtection="1">
      <alignment horizontal="right"/>
    </xf>
    <xf numFmtId="167" fontId="14" fillId="0" borderId="0" xfId="12" applyNumberFormat="1" applyFont="1" applyFill="1" applyBorder="1" applyAlignment="1" applyProtection="1">
      <alignment horizontal="right"/>
    </xf>
    <xf numFmtId="167" fontId="16" fillId="0" borderId="5" xfId="12" applyNumberFormat="1" applyFont="1" applyFill="1" applyBorder="1" applyAlignment="1" applyProtection="1">
      <alignment horizontal="right"/>
    </xf>
    <xf numFmtId="167" fontId="16" fillId="0" borderId="5" xfId="12" applyNumberFormat="1" applyFont="1" applyFill="1" applyBorder="1" applyAlignment="1" applyProtection="1">
      <alignment vertical="center"/>
    </xf>
    <xf numFmtId="167" fontId="14" fillId="0" borderId="5" xfId="12" applyNumberFormat="1" applyFont="1" applyFill="1" applyBorder="1" applyAlignment="1" applyProtection="1">
      <alignment vertical="center"/>
    </xf>
    <xf numFmtId="0" fontId="16" fillId="0" borderId="0" xfId="0" applyFont="1" applyAlignment="1">
      <alignment horizontal="left" vertical="top" indent="1"/>
    </xf>
    <xf numFmtId="167" fontId="14" fillId="0" borderId="1" xfId="12" applyNumberFormat="1" applyFont="1" applyFill="1" applyBorder="1" applyAlignment="1" applyProtection="1">
      <alignment horizontal="right"/>
    </xf>
    <xf numFmtId="167" fontId="14" fillId="0" borderId="1" xfId="12" applyNumberFormat="1" applyFont="1" applyFill="1" applyBorder="1" applyAlignment="1" applyProtection="1">
      <alignment vertical="center"/>
    </xf>
    <xf numFmtId="0" fontId="80" fillId="0" borderId="0" xfId="0" applyFont="1" applyAlignment="1">
      <alignment horizontal="left" vertical="top" indent="1"/>
    </xf>
    <xf numFmtId="166" fontId="14" fillId="0" borderId="0" xfId="3" applyNumberFormat="1" applyFont="1" applyAlignment="1">
      <alignment vertical="center"/>
    </xf>
    <xf numFmtId="0" fontId="20" fillId="0" borderId="0" xfId="0" applyFont="1" applyAlignment="1">
      <alignment horizontal="center"/>
    </xf>
    <xf numFmtId="0" fontId="16" fillId="0" borderId="0" xfId="0" applyFont="1" applyAlignment="1">
      <alignment horizontal="right"/>
    </xf>
    <xf numFmtId="167" fontId="16" fillId="0" borderId="0" xfId="0" applyNumberFormat="1" applyFont="1" applyAlignment="1">
      <alignment horizontal="right"/>
    </xf>
    <xf numFmtId="0" fontId="16" fillId="0" borderId="0" xfId="0" applyFont="1" applyAlignment="1">
      <alignment horizontal="center"/>
    </xf>
    <xf numFmtId="167" fontId="16" fillId="0" borderId="0" xfId="0" applyNumberFormat="1" applyFont="1"/>
    <xf numFmtId="0" fontId="20" fillId="0" borderId="0" xfId="1" applyFont="1" applyAlignment="1">
      <alignment vertical="center"/>
    </xf>
    <xf numFmtId="0" fontId="16" fillId="0" borderId="0" xfId="3" applyFont="1" applyAlignment="1">
      <alignment horizontal="right"/>
    </xf>
    <xf numFmtId="0" fontId="20" fillId="0" borderId="0" xfId="1" quotePrefix="1" applyFont="1" applyAlignment="1">
      <alignment horizontal="left"/>
    </xf>
    <xf numFmtId="0" fontId="20" fillId="0" borderId="0" xfId="3" quotePrefix="1" applyFont="1" applyAlignment="1">
      <alignment horizontal="right" vertical="top"/>
    </xf>
    <xf numFmtId="0" fontId="20" fillId="0" borderId="0" xfId="3" applyFont="1" applyAlignment="1">
      <alignment vertical="top"/>
    </xf>
    <xf numFmtId="0" fontId="21" fillId="0" borderId="0" xfId="3" applyFont="1" applyAlignment="1">
      <alignment vertical="top"/>
    </xf>
    <xf numFmtId="0" fontId="81" fillId="0" borderId="0" xfId="3" applyFont="1" applyAlignment="1">
      <alignment vertical="top"/>
    </xf>
    <xf numFmtId="0" fontId="16" fillId="0" borderId="0" xfId="3" applyFont="1" applyAlignment="1">
      <alignment horizontal="left"/>
    </xf>
    <xf numFmtId="0" fontId="16" fillId="0" borderId="1" xfId="9" applyFont="1" applyBorder="1" applyAlignment="1">
      <alignment vertical="center"/>
    </xf>
    <xf numFmtId="0" fontId="16" fillId="0" borderId="0" xfId="9" applyFont="1" applyAlignment="1">
      <alignment vertical="center"/>
    </xf>
    <xf numFmtId="0" fontId="16" fillId="0" borderId="5" xfId="9" applyFont="1" applyBorder="1" applyAlignment="1">
      <alignment vertical="center"/>
    </xf>
    <xf numFmtId="0" fontId="16" fillId="0" borderId="0" xfId="9" applyFont="1" applyAlignment="1">
      <alignment horizontal="left" vertical="center"/>
    </xf>
    <xf numFmtId="15" fontId="25" fillId="0" borderId="0" xfId="1" applyNumberFormat="1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49" fontId="25" fillId="0" borderId="0" xfId="3" applyNumberFormat="1" applyFont="1" applyAlignment="1">
      <alignment horizontal="right" vertical="center" wrapText="1"/>
    </xf>
    <xf numFmtId="0" fontId="16" fillId="0" borderId="0" xfId="8" quotePrefix="1" applyFont="1" applyAlignment="1">
      <alignment horizontal="left" vertical="center"/>
    </xf>
    <xf numFmtId="165" fontId="25" fillId="0" borderId="0" xfId="3" applyNumberFormat="1" applyFont="1" applyAlignment="1">
      <alignment horizontal="right" vertical="center" wrapText="1"/>
    </xf>
    <xf numFmtId="166" fontId="16" fillId="0" borderId="0" xfId="12" applyFont="1" applyFill="1" applyBorder="1" applyAlignment="1">
      <alignment horizontal="center"/>
    </xf>
    <xf numFmtId="0" fontId="16" fillId="0" borderId="0" xfId="2" applyFont="1" applyAlignment="1">
      <alignment horizontal="center" vertical="center"/>
    </xf>
    <xf numFmtId="0" fontId="14" fillId="0" borderId="0" xfId="2" applyFont="1" applyAlignment="1">
      <alignment vertical="top" wrapText="1"/>
    </xf>
    <xf numFmtId="168" fontId="16" fillId="0" borderId="0" xfId="2" applyNumberFormat="1" applyFont="1" applyAlignment="1">
      <alignment horizontal="center"/>
    </xf>
    <xf numFmtId="0" fontId="82" fillId="0" borderId="0" xfId="2" applyFont="1"/>
    <xf numFmtId="165" fontId="21" fillId="0" borderId="0" xfId="2" applyNumberFormat="1" applyFont="1" applyAlignment="1">
      <alignment horizontal="center"/>
    </xf>
    <xf numFmtId="0" fontId="83" fillId="0" borderId="0" xfId="0" applyFont="1" applyAlignment="1">
      <alignment horizontal="left" wrapText="1"/>
    </xf>
    <xf numFmtId="0" fontId="20" fillId="0" borderId="0" xfId="10" applyFont="1" applyAlignment="1">
      <alignment horizontal="left" vertical="center"/>
    </xf>
    <xf numFmtId="0" fontId="14" fillId="0" borderId="1" xfId="0" applyFont="1" applyBorder="1" applyAlignment="1">
      <alignment horizontal="left" vertical="center"/>
    </xf>
    <xf numFmtId="165" fontId="14" fillId="0" borderId="1" xfId="0" applyNumberFormat="1" applyFont="1" applyBorder="1" applyAlignment="1">
      <alignment horizontal="left" vertical="center"/>
    </xf>
    <xf numFmtId="165" fontId="14" fillId="0" borderId="0" xfId="0" applyNumberFormat="1" applyFont="1" applyAlignment="1">
      <alignment horizontal="left" vertical="center"/>
    </xf>
    <xf numFmtId="165" fontId="16" fillId="0" borderId="0" xfId="0" applyNumberFormat="1" applyFont="1" applyAlignment="1">
      <alignment horizontal="left" vertical="center"/>
    </xf>
    <xf numFmtId="0" fontId="16" fillId="0" borderId="0" xfId="0" applyFont="1" applyAlignment="1">
      <alignment vertical="center"/>
    </xf>
    <xf numFmtId="0" fontId="14" fillId="0" borderId="0" xfId="0" applyFont="1" applyAlignment="1">
      <alignment horizontal="center" vertical="top"/>
    </xf>
    <xf numFmtId="165" fontId="14" fillId="0" borderId="0" xfId="0" applyNumberFormat="1" applyFont="1" applyAlignment="1">
      <alignment horizontal="center"/>
    </xf>
    <xf numFmtId="167" fontId="16" fillId="0" borderId="0" xfId="11" applyNumberFormat="1" applyFont="1" applyFill="1" applyBorder="1" applyAlignment="1">
      <alignment horizontal="right"/>
    </xf>
    <xf numFmtId="165" fontId="14" fillId="0" borderId="2" xfId="7" applyNumberFormat="1" applyFont="1" applyBorder="1" applyAlignment="1">
      <alignment horizontal="right" vertical="center"/>
    </xf>
    <xf numFmtId="41" fontId="14" fillId="0" borderId="2" xfId="7" applyNumberFormat="1" applyFont="1" applyBorder="1" applyAlignment="1">
      <alignment horizontal="right" vertical="center"/>
    </xf>
    <xf numFmtId="167" fontId="84" fillId="0" borderId="0" xfId="11" applyNumberFormat="1" applyFont="1" applyFill="1" applyBorder="1" applyAlignment="1">
      <alignment horizontal="right"/>
    </xf>
    <xf numFmtId="167" fontId="84" fillId="0" borderId="0" xfId="12" applyNumberFormat="1" applyFont="1" applyFill="1" applyBorder="1" applyAlignment="1">
      <alignment horizontal="right"/>
    </xf>
    <xf numFmtId="165" fontId="14" fillId="0" borderId="0" xfId="7" applyNumberFormat="1" applyFont="1" applyAlignment="1">
      <alignment horizontal="right" vertical="center"/>
    </xf>
    <xf numFmtId="165" fontId="14" fillId="0" borderId="3" xfId="7" applyNumberFormat="1" applyFont="1" applyBorder="1" applyAlignment="1">
      <alignment vertical="center"/>
    </xf>
    <xf numFmtId="0" fontId="14" fillId="0" borderId="0" xfId="6" applyFont="1" applyAlignment="1">
      <alignment horizontal="left" vertical="center" wrapText="1"/>
    </xf>
    <xf numFmtId="0" fontId="16" fillId="0" borderId="0" xfId="0" applyFont="1" applyAlignment="1">
      <alignment horizontal="left"/>
    </xf>
    <xf numFmtId="165" fontId="14" fillId="0" borderId="2" xfId="7" applyNumberFormat="1" applyFont="1" applyBorder="1" applyAlignment="1">
      <alignment vertical="center"/>
    </xf>
    <xf numFmtId="165" fontId="14" fillId="0" borderId="0" xfId="7" applyNumberFormat="1" applyFont="1" applyAlignment="1">
      <alignment vertical="center"/>
    </xf>
    <xf numFmtId="0" fontId="14" fillId="0" borderId="0" xfId="6" applyFont="1" applyAlignment="1">
      <alignment horizontal="left" vertical="center"/>
    </xf>
    <xf numFmtId="165" fontId="14" fillId="0" borderId="1" xfId="7" applyNumberFormat="1" applyFont="1" applyBorder="1" applyAlignment="1">
      <alignment vertical="center"/>
    </xf>
    <xf numFmtId="41" fontId="14" fillId="0" borderId="0" xfId="7" applyNumberFormat="1" applyFont="1" applyAlignment="1">
      <alignment vertical="center"/>
    </xf>
    <xf numFmtId="41" fontId="14" fillId="0" borderId="1" xfId="7" applyNumberFormat="1" applyFont="1" applyBorder="1" applyAlignment="1">
      <alignment vertical="center"/>
    </xf>
    <xf numFmtId="0" fontId="16" fillId="0" borderId="0" xfId="1" applyFont="1" applyAlignment="1">
      <alignment horizontal="left" vertical="center"/>
    </xf>
    <xf numFmtId="167" fontId="14" fillId="0" borderId="2" xfId="11" applyNumberFormat="1" applyFont="1" applyFill="1" applyBorder="1" applyAlignment="1">
      <alignment vertical="center"/>
    </xf>
    <xf numFmtId="165" fontId="21" fillId="0" borderId="0" xfId="0" applyNumberFormat="1" applyFont="1" applyAlignment="1">
      <alignment horizontal="right"/>
    </xf>
    <xf numFmtId="0" fontId="16" fillId="0" borderId="0" xfId="1" applyFont="1" applyAlignment="1">
      <alignment horizontal="left" vertical="center" wrapText="1"/>
    </xf>
    <xf numFmtId="41" fontId="14" fillId="0" borderId="3" xfId="7" applyNumberFormat="1" applyFont="1" applyBorder="1" applyAlignment="1">
      <alignment vertical="center"/>
    </xf>
    <xf numFmtId="165" fontId="85" fillId="0" borderId="0" xfId="11" applyNumberFormat="1" applyFont="1" applyFill="1" applyBorder="1" applyAlignment="1">
      <alignment horizontal="right"/>
    </xf>
    <xf numFmtId="0" fontId="83" fillId="0" borderId="0" xfId="0" applyFont="1"/>
    <xf numFmtId="165" fontId="16" fillId="0" borderId="0" xfId="0" applyNumberFormat="1" applyFont="1"/>
    <xf numFmtId="3" fontId="16" fillId="0" borderId="0" xfId="0" applyNumberFormat="1" applyFont="1" applyAlignment="1">
      <alignment horizontal="right"/>
    </xf>
    <xf numFmtId="0" fontId="14" fillId="0" borderId="1" xfId="0" applyFont="1" applyBorder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165" fontId="14" fillId="0" borderId="0" xfId="0" applyNumberFormat="1" applyFont="1" applyAlignment="1">
      <alignment horizontal="right" vertical="top" wrapText="1"/>
    </xf>
    <xf numFmtId="165" fontId="16" fillId="0" borderId="0" xfId="0" applyNumberFormat="1" applyFont="1" applyAlignment="1">
      <alignment horizontal="right" vertical="top" wrapText="1"/>
    </xf>
    <xf numFmtId="165" fontId="16" fillId="0" borderId="0" xfId="0" applyNumberFormat="1" applyFont="1" applyAlignment="1">
      <alignment horizontal="right" vertical="top" wrapText="1"/>
    </xf>
    <xf numFmtId="0" fontId="16" fillId="0" borderId="0" xfId="0" applyFont="1" applyAlignment="1">
      <alignment horizontal="center" vertical="center"/>
    </xf>
    <xf numFmtId="165" fontId="16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86" fillId="0" borderId="0" xfId="0" applyFont="1" applyAlignment="1">
      <alignment horizontal="center" wrapText="1"/>
    </xf>
    <xf numFmtId="3" fontId="16" fillId="0" borderId="0" xfId="0" applyNumberFormat="1" applyFont="1"/>
    <xf numFmtId="165" fontId="84" fillId="0" borderId="0" xfId="0" applyNumberFormat="1" applyFont="1"/>
    <xf numFmtId="165" fontId="16" fillId="0" borderId="0" xfId="0" applyNumberFormat="1" applyFont="1" applyAlignment="1">
      <alignment horizontal="right" vertical="center"/>
    </xf>
    <xf numFmtId="0" fontId="21" fillId="0" borderId="0" xfId="0" applyFont="1" applyAlignment="1">
      <alignment horizontal="center" wrapText="1"/>
    </xf>
    <xf numFmtId="0" fontId="85" fillId="0" borderId="0" xfId="0" applyFont="1" applyAlignment="1">
      <alignment horizontal="center" wrapText="1"/>
    </xf>
    <xf numFmtId="165" fontId="79" fillId="0" borderId="0" xfId="0" applyNumberFormat="1" applyFont="1" applyAlignment="1">
      <alignment horizontal="left" vertical="center" wrapText="1"/>
    </xf>
    <xf numFmtId="165" fontId="16" fillId="0" borderId="0" xfId="0" applyNumberFormat="1" applyFont="1" applyAlignment="1">
      <alignment horizontal="center"/>
    </xf>
    <xf numFmtId="0" fontId="87" fillId="0" borderId="1" xfId="0" applyFont="1" applyBorder="1" applyAlignment="1">
      <alignment horizontal="left" vertical="center"/>
    </xf>
    <xf numFmtId="0" fontId="86" fillId="0" borderId="1" xfId="0" applyFont="1" applyBorder="1" applyAlignment="1">
      <alignment horizontal="left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/>
    </xf>
    <xf numFmtId="0" fontId="16" fillId="0" borderId="0" xfId="0" applyFont="1" applyAlignment="1">
      <alignment horizontal="left" wrapText="1"/>
    </xf>
    <xf numFmtId="164" fontId="16" fillId="0" borderId="0" xfId="0" applyNumberFormat="1" applyFont="1"/>
    <xf numFmtId="37" fontId="16" fillId="0" borderId="0" xfId="0" applyNumberFormat="1" applyFont="1" applyAlignment="1">
      <alignment horizontal="right"/>
    </xf>
    <xf numFmtId="0" fontId="25" fillId="0" borderId="0" xfId="0" applyFont="1" applyAlignment="1">
      <alignment horizontal="left" vertical="center"/>
    </xf>
    <xf numFmtId="166" fontId="14" fillId="0" borderId="0" xfId="0" applyNumberFormat="1" applyFont="1" applyAlignment="1">
      <alignment horizontal="right"/>
    </xf>
    <xf numFmtId="9" fontId="14" fillId="0" borderId="0" xfId="13" applyFont="1" applyFill="1" applyBorder="1" applyAlignment="1">
      <alignment horizontal="right"/>
    </xf>
    <xf numFmtId="167" fontId="16" fillId="0" borderId="0" xfId="11" applyNumberFormat="1" applyFont="1" applyFill="1" applyBorder="1"/>
    <xf numFmtId="165" fontId="14" fillId="0" borderId="4" xfId="0" applyNumberFormat="1" applyFont="1" applyBorder="1" applyAlignment="1">
      <alignment horizontal="right"/>
    </xf>
    <xf numFmtId="0" fontId="25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165" fontId="25" fillId="0" borderId="0" xfId="11" applyNumberFormat="1" applyFont="1" applyFill="1" applyBorder="1" applyAlignment="1"/>
    <xf numFmtId="165" fontId="17" fillId="0" borderId="0" xfId="0" applyNumberFormat="1" applyFont="1" applyAlignment="1">
      <alignment horizontal="center"/>
    </xf>
    <xf numFmtId="165" fontId="16" fillId="0" borderId="0" xfId="6" applyNumberFormat="1" applyFont="1" applyAlignment="1">
      <alignment horizontal="right" vertical="center" wrapText="1"/>
    </xf>
    <xf numFmtId="169" fontId="16" fillId="0" borderId="0" xfId="0" applyNumberFormat="1" applyFont="1"/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4" fillId="0" borderId="0" xfId="6" applyFont="1" applyAlignment="1">
      <alignment horizontal="center" vertical="center"/>
    </xf>
    <xf numFmtId="2" fontId="16" fillId="0" borderId="0" xfId="0" applyNumberFormat="1" applyFont="1" applyAlignment="1">
      <alignment horizontal="center"/>
    </xf>
    <xf numFmtId="164" fontId="16" fillId="0" borderId="0" xfId="0" applyNumberFormat="1" applyFont="1" applyAlignment="1">
      <alignment horizontal="center"/>
    </xf>
    <xf numFmtId="0" fontId="79" fillId="0" borderId="0" xfId="0" applyFont="1" applyAlignment="1">
      <alignment horizontal="left" vertical="center" wrapText="1"/>
    </xf>
    <xf numFmtId="0" fontId="20" fillId="0" borderId="0" xfId="1" applyFont="1" applyAlignment="1">
      <alignment horizontal="center" vertical="center"/>
    </xf>
  </cellXfs>
  <cellStyles count="855">
    <cellStyle name="20% - Accent1" xfId="69" builtinId="30" customBuiltin="1"/>
    <cellStyle name="20% - Accent1 2" xfId="404" xr:uid="{00000000-0005-0000-0000-000001000000}"/>
    <cellStyle name="20% - Accent1 2 2" xfId="493" xr:uid="{00000000-0005-0000-0000-000002000000}"/>
    <cellStyle name="20% - Accent1 2 2 2" xfId="657" xr:uid="{00000000-0005-0000-0000-000003000000}"/>
    <cellStyle name="20% - Accent1 2 3" xfId="570" xr:uid="{00000000-0005-0000-0000-000004000000}"/>
    <cellStyle name="20% - Accent1 2 4" xfId="808" xr:uid="{00000000-0005-0000-0000-000005000000}"/>
    <cellStyle name="20% - Accent1 3" xfId="439" xr:uid="{00000000-0005-0000-0000-000006000000}"/>
    <cellStyle name="20% - Accent1 3 2" xfId="604" xr:uid="{00000000-0005-0000-0000-000007000000}"/>
    <cellStyle name="20% - Accent1 4" xfId="528" xr:uid="{00000000-0005-0000-0000-000008000000}"/>
    <cellStyle name="20% - Accent1 5" xfId="714" xr:uid="{00000000-0005-0000-0000-000009000000}"/>
    <cellStyle name="20% - Accent1 6" xfId="341" xr:uid="{00000000-0005-0000-0000-00000A000000}"/>
    <cellStyle name="20% - Accent2" xfId="72" builtinId="34" customBuiltin="1"/>
    <cellStyle name="20% - Accent2 2" xfId="406" xr:uid="{00000000-0005-0000-0000-00000C000000}"/>
    <cellStyle name="20% - Accent2 2 2" xfId="495" xr:uid="{00000000-0005-0000-0000-00000D000000}"/>
    <cellStyle name="20% - Accent2 2 2 2" xfId="659" xr:uid="{00000000-0005-0000-0000-00000E000000}"/>
    <cellStyle name="20% - Accent2 2 3" xfId="572" xr:uid="{00000000-0005-0000-0000-00000F000000}"/>
    <cellStyle name="20% - Accent2 2 4" xfId="812" xr:uid="{00000000-0005-0000-0000-000010000000}"/>
    <cellStyle name="20% - Accent2 3" xfId="441" xr:uid="{00000000-0005-0000-0000-000011000000}"/>
    <cellStyle name="20% - Accent2 3 2" xfId="606" xr:uid="{00000000-0005-0000-0000-000012000000}"/>
    <cellStyle name="20% - Accent2 4" xfId="530" xr:uid="{00000000-0005-0000-0000-000013000000}"/>
    <cellStyle name="20% - Accent2 5" xfId="716" xr:uid="{00000000-0005-0000-0000-000014000000}"/>
    <cellStyle name="20% - Accent2 6" xfId="345" xr:uid="{00000000-0005-0000-0000-000015000000}"/>
    <cellStyle name="20% - Accent3" xfId="75" builtinId="38" customBuiltin="1"/>
    <cellStyle name="20% - Accent3 2" xfId="408" xr:uid="{00000000-0005-0000-0000-000017000000}"/>
    <cellStyle name="20% - Accent3 2 2" xfId="497" xr:uid="{00000000-0005-0000-0000-000018000000}"/>
    <cellStyle name="20% - Accent3 2 2 2" xfId="661" xr:uid="{00000000-0005-0000-0000-000019000000}"/>
    <cellStyle name="20% - Accent3 2 3" xfId="574" xr:uid="{00000000-0005-0000-0000-00001A000000}"/>
    <cellStyle name="20% - Accent3 2 4" xfId="816" xr:uid="{00000000-0005-0000-0000-00001B000000}"/>
    <cellStyle name="20% - Accent3 3" xfId="443" xr:uid="{00000000-0005-0000-0000-00001C000000}"/>
    <cellStyle name="20% - Accent3 3 2" xfId="608" xr:uid="{00000000-0005-0000-0000-00001D000000}"/>
    <cellStyle name="20% - Accent3 4" xfId="532" xr:uid="{00000000-0005-0000-0000-00001E000000}"/>
    <cellStyle name="20% - Accent3 5" xfId="718" xr:uid="{00000000-0005-0000-0000-00001F000000}"/>
    <cellStyle name="20% - Accent3 6" xfId="349" xr:uid="{00000000-0005-0000-0000-000020000000}"/>
    <cellStyle name="20% - Accent4" xfId="78" builtinId="42" customBuiltin="1"/>
    <cellStyle name="20% - Accent4 2" xfId="410" xr:uid="{00000000-0005-0000-0000-000022000000}"/>
    <cellStyle name="20% - Accent4 2 2" xfId="499" xr:uid="{00000000-0005-0000-0000-000023000000}"/>
    <cellStyle name="20% - Accent4 2 2 2" xfId="663" xr:uid="{00000000-0005-0000-0000-000024000000}"/>
    <cellStyle name="20% - Accent4 2 3" xfId="576" xr:uid="{00000000-0005-0000-0000-000025000000}"/>
    <cellStyle name="20% - Accent4 2 4" xfId="820" xr:uid="{00000000-0005-0000-0000-000026000000}"/>
    <cellStyle name="20% - Accent4 3" xfId="445" xr:uid="{00000000-0005-0000-0000-000027000000}"/>
    <cellStyle name="20% - Accent4 3 2" xfId="610" xr:uid="{00000000-0005-0000-0000-000028000000}"/>
    <cellStyle name="20% - Accent4 4" xfId="534" xr:uid="{00000000-0005-0000-0000-000029000000}"/>
    <cellStyle name="20% - Accent4 5" xfId="720" xr:uid="{00000000-0005-0000-0000-00002A000000}"/>
    <cellStyle name="20% - Accent4 6" xfId="353" xr:uid="{00000000-0005-0000-0000-00002B000000}"/>
    <cellStyle name="20% - Accent5" xfId="81" builtinId="46" customBuiltin="1"/>
    <cellStyle name="20% - Accent5 2" xfId="412" xr:uid="{00000000-0005-0000-0000-00002D000000}"/>
    <cellStyle name="20% - Accent5 2 2" xfId="501" xr:uid="{00000000-0005-0000-0000-00002E000000}"/>
    <cellStyle name="20% - Accent5 2 2 2" xfId="665" xr:uid="{00000000-0005-0000-0000-00002F000000}"/>
    <cellStyle name="20% - Accent5 2 3" xfId="578" xr:uid="{00000000-0005-0000-0000-000030000000}"/>
    <cellStyle name="20% - Accent5 2 4" xfId="824" xr:uid="{00000000-0005-0000-0000-000031000000}"/>
    <cellStyle name="20% - Accent5 3" xfId="447" xr:uid="{00000000-0005-0000-0000-000032000000}"/>
    <cellStyle name="20% - Accent5 3 2" xfId="612" xr:uid="{00000000-0005-0000-0000-000033000000}"/>
    <cellStyle name="20% - Accent5 4" xfId="536" xr:uid="{00000000-0005-0000-0000-000034000000}"/>
    <cellStyle name="20% - Accent5 5" xfId="722" xr:uid="{00000000-0005-0000-0000-000035000000}"/>
    <cellStyle name="20% - Accent5 6" xfId="357" xr:uid="{00000000-0005-0000-0000-000036000000}"/>
    <cellStyle name="20% - Accent6" xfId="84" builtinId="50" customBuiltin="1"/>
    <cellStyle name="20% - Accent6 2" xfId="414" xr:uid="{00000000-0005-0000-0000-000038000000}"/>
    <cellStyle name="20% - Accent6 2 2" xfId="503" xr:uid="{00000000-0005-0000-0000-000039000000}"/>
    <cellStyle name="20% - Accent6 2 2 2" xfId="667" xr:uid="{00000000-0005-0000-0000-00003A000000}"/>
    <cellStyle name="20% - Accent6 2 3" xfId="580" xr:uid="{00000000-0005-0000-0000-00003B000000}"/>
    <cellStyle name="20% - Accent6 2 4" xfId="828" xr:uid="{00000000-0005-0000-0000-00003C000000}"/>
    <cellStyle name="20% - Accent6 3" xfId="449" xr:uid="{00000000-0005-0000-0000-00003D000000}"/>
    <cellStyle name="20% - Accent6 3 2" xfId="614" xr:uid="{00000000-0005-0000-0000-00003E000000}"/>
    <cellStyle name="20% - Accent6 4" xfId="538" xr:uid="{00000000-0005-0000-0000-00003F000000}"/>
    <cellStyle name="20% - Accent6 5" xfId="724" xr:uid="{00000000-0005-0000-0000-000040000000}"/>
    <cellStyle name="20% - Accent6 6" xfId="361" xr:uid="{00000000-0005-0000-0000-000041000000}"/>
    <cellStyle name="40% - Accent1" xfId="70" builtinId="31" customBuiltin="1"/>
    <cellStyle name="40% - Accent1 2" xfId="405" xr:uid="{00000000-0005-0000-0000-000043000000}"/>
    <cellStyle name="40% - Accent1 2 2" xfId="494" xr:uid="{00000000-0005-0000-0000-000044000000}"/>
    <cellStyle name="40% - Accent1 2 2 2" xfId="658" xr:uid="{00000000-0005-0000-0000-000045000000}"/>
    <cellStyle name="40% - Accent1 2 3" xfId="571" xr:uid="{00000000-0005-0000-0000-000046000000}"/>
    <cellStyle name="40% - Accent1 2 4" xfId="809" xr:uid="{00000000-0005-0000-0000-000047000000}"/>
    <cellStyle name="40% - Accent1 3" xfId="440" xr:uid="{00000000-0005-0000-0000-000048000000}"/>
    <cellStyle name="40% - Accent1 3 2" xfId="605" xr:uid="{00000000-0005-0000-0000-000049000000}"/>
    <cellStyle name="40% - Accent1 4" xfId="529" xr:uid="{00000000-0005-0000-0000-00004A000000}"/>
    <cellStyle name="40% - Accent1 5" xfId="715" xr:uid="{00000000-0005-0000-0000-00004B000000}"/>
    <cellStyle name="40% - Accent1 6" xfId="342" xr:uid="{00000000-0005-0000-0000-00004C000000}"/>
    <cellStyle name="40% - Accent2" xfId="73" builtinId="35" customBuiltin="1"/>
    <cellStyle name="40% - Accent2 2" xfId="407" xr:uid="{00000000-0005-0000-0000-00004E000000}"/>
    <cellStyle name="40% - Accent2 2 2" xfId="496" xr:uid="{00000000-0005-0000-0000-00004F000000}"/>
    <cellStyle name="40% - Accent2 2 2 2" xfId="660" xr:uid="{00000000-0005-0000-0000-000050000000}"/>
    <cellStyle name="40% - Accent2 2 3" xfId="573" xr:uid="{00000000-0005-0000-0000-000051000000}"/>
    <cellStyle name="40% - Accent2 2 4" xfId="813" xr:uid="{00000000-0005-0000-0000-000052000000}"/>
    <cellStyle name="40% - Accent2 3" xfId="442" xr:uid="{00000000-0005-0000-0000-000053000000}"/>
    <cellStyle name="40% - Accent2 3 2" xfId="607" xr:uid="{00000000-0005-0000-0000-000054000000}"/>
    <cellStyle name="40% - Accent2 4" xfId="531" xr:uid="{00000000-0005-0000-0000-000055000000}"/>
    <cellStyle name="40% - Accent2 5" xfId="717" xr:uid="{00000000-0005-0000-0000-000056000000}"/>
    <cellStyle name="40% - Accent2 6" xfId="346" xr:uid="{00000000-0005-0000-0000-000057000000}"/>
    <cellStyle name="40% - Accent3" xfId="76" builtinId="39" customBuiltin="1"/>
    <cellStyle name="40% - Accent3 2" xfId="409" xr:uid="{00000000-0005-0000-0000-000059000000}"/>
    <cellStyle name="40% - Accent3 2 2" xfId="498" xr:uid="{00000000-0005-0000-0000-00005A000000}"/>
    <cellStyle name="40% - Accent3 2 2 2" xfId="662" xr:uid="{00000000-0005-0000-0000-00005B000000}"/>
    <cellStyle name="40% - Accent3 2 3" xfId="575" xr:uid="{00000000-0005-0000-0000-00005C000000}"/>
    <cellStyle name="40% - Accent3 2 4" xfId="817" xr:uid="{00000000-0005-0000-0000-00005D000000}"/>
    <cellStyle name="40% - Accent3 3" xfId="444" xr:uid="{00000000-0005-0000-0000-00005E000000}"/>
    <cellStyle name="40% - Accent3 3 2" xfId="609" xr:uid="{00000000-0005-0000-0000-00005F000000}"/>
    <cellStyle name="40% - Accent3 4" xfId="533" xr:uid="{00000000-0005-0000-0000-000060000000}"/>
    <cellStyle name="40% - Accent3 5" xfId="719" xr:uid="{00000000-0005-0000-0000-000061000000}"/>
    <cellStyle name="40% - Accent3 6" xfId="350" xr:uid="{00000000-0005-0000-0000-000062000000}"/>
    <cellStyle name="40% - Accent4" xfId="79" builtinId="43" customBuiltin="1"/>
    <cellStyle name="40% - Accent4 2" xfId="411" xr:uid="{00000000-0005-0000-0000-000064000000}"/>
    <cellStyle name="40% - Accent4 2 2" xfId="500" xr:uid="{00000000-0005-0000-0000-000065000000}"/>
    <cellStyle name="40% - Accent4 2 2 2" xfId="664" xr:uid="{00000000-0005-0000-0000-000066000000}"/>
    <cellStyle name="40% - Accent4 2 3" xfId="577" xr:uid="{00000000-0005-0000-0000-000067000000}"/>
    <cellStyle name="40% - Accent4 2 4" xfId="821" xr:uid="{00000000-0005-0000-0000-000068000000}"/>
    <cellStyle name="40% - Accent4 3" xfId="446" xr:uid="{00000000-0005-0000-0000-000069000000}"/>
    <cellStyle name="40% - Accent4 3 2" xfId="611" xr:uid="{00000000-0005-0000-0000-00006A000000}"/>
    <cellStyle name="40% - Accent4 4" xfId="535" xr:uid="{00000000-0005-0000-0000-00006B000000}"/>
    <cellStyle name="40% - Accent4 5" xfId="721" xr:uid="{00000000-0005-0000-0000-00006C000000}"/>
    <cellStyle name="40% - Accent4 6" xfId="354" xr:uid="{00000000-0005-0000-0000-00006D000000}"/>
    <cellStyle name="40% - Accent5" xfId="82" builtinId="47" customBuiltin="1"/>
    <cellStyle name="40% - Accent5 2" xfId="413" xr:uid="{00000000-0005-0000-0000-00006F000000}"/>
    <cellStyle name="40% - Accent5 2 2" xfId="502" xr:uid="{00000000-0005-0000-0000-000070000000}"/>
    <cellStyle name="40% - Accent5 2 2 2" xfId="666" xr:uid="{00000000-0005-0000-0000-000071000000}"/>
    <cellStyle name="40% - Accent5 2 3" xfId="579" xr:uid="{00000000-0005-0000-0000-000072000000}"/>
    <cellStyle name="40% - Accent5 2 4" xfId="825" xr:uid="{00000000-0005-0000-0000-000073000000}"/>
    <cellStyle name="40% - Accent5 3" xfId="448" xr:uid="{00000000-0005-0000-0000-000074000000}"/>
    <cellStyle name="40% - Accent5 3 2" xfId="613" xr:uid="{00000000-0005-0000-0000-000075000000}"/>
    <cellStyle name="40% - Accent5 4" xfId="537" xr:uid="{00000000-0005-0000-0000-000076000000}"/>
    <cellStyle name="40% - Accent5 5" xfId="723" xr:uid="{00000000-0005-0000-0000-000077000000}"/>
    <cellStyle name="40% - Accent5 6" xfId="358" xr:uid="{00000000-0005-0000-0000-000078000000}"/>
    <cellStyle name="40% - Accent6" xfId="85" builtinId="51" customBuiltin="1"/>
    <cellStyle name="40% - Accent6 2" xfId="415" xr:uid="{00000000-0005-0000-0000-00007A000000}"/>
    <cellStyle name="40% - Accent6 2 2" xfId="504" xr:uid="{00000000-0005-0000-0000-00007B000000}"/>
    <cellStyle name="40% - Accent6 2 2 2" xfId="668" xr:uid="{00000000-0005-0000-0000-00007C000000}"/>
    <cellStyle name="40% - Accent6 2 3" xfId="581" xr:uid="{00000000-0005-0000-0000-00007D000000}"/>
    <cellStyle name="40% - Accent6 2 4" xfId="829" xr:uid="{00000000-0005-0000-0000-00007E000000}"/>
    <cellStyle name="40% - Accent6 3" xfId="450" xr:uid="{00000000-0005-0000-0000-00007F000000}"/>
    <cellStyle name="40% - Accent6 3 2" xfId="615" xr:uid="{00000000-0005-0000-0000-000080000000}"/>
    <cellStyle name="40% - Accent6 4" xfId="539" xr:uid="{00000000-0005-0000-0000-000081000000}"/>
    <cellStyle name="40% - Accent6 5" xfId="725" xr:uid="{00000000-0005-0000-0000-000082000000}"/>
    <cellStyle name="40% - Accent6 6" xfId="362" xr:uid="{00000000-0005-0000-0000-000083000000}"/>
    <cellStyle name="60% - Accent1 2" xfId="728" xr:uid="{00000000-0005-0000-0000-000084000000}"/>
    <cellStyle name="60% - Accent1 2 2" xfId="810" xr:uid="{00000000-0005-0000-0000-000085000000}"/>
    <cellStyle name="60% - Accent1 3" xfId="343" xr:uid="{00000000-0005-0000-0000-000086000000}"/>
    <cellStyle name="60% - Accent2 2" xfId="729" xr:uid="{00000000-0005-0000-0000-000087000000}"/>
    <cellStyle name="60% - Accent2 2 2" xfId="814" xr:uid="{00000000-0005-0000-0000-000088000000}"/>
    <cellStyle name="60% - Accent2 3" xfId="347" xr:uid="{00000000-0005-0000-0000-000089000000}"/>
    <cellStyle name="60% - Accent3 2" xfId="730" xr:uid="{00000000-0005-0000-0000-00008A000000}"/>
    <cellStyle name="60% - Accent3 2 2" xfId="818" xr:uid="{00000000-0005-0000-0000-00008B000000}"/>
    <cellStyle name="60% - Accent3 3" xfId="351" xr:uid="{00000000-0005-0000-0000-00008C000000}"/>
    <cellStyle name="60% - Accent4 2" xfId="731" xr:uid="{00000000-0005-0000-0000-00008D000000}"/>
    <cellStyle name="60% - Accent4 2 2" xfId="822" xr:uid="{00000000-0005-0000-0000-00008E000000}"/>
    <cellStyle name="60% - Accent4 3" xfId="355" xr:uid="{00000000-0005-0000-0000-00008F000000}"/>
    <cellStyle name="60% - Accent5 2" xfId="732" xr:uid="{00000000-0005-0000-0000-000090000000}"/>
    <cellStyle name="60% - Accent5 2 2" xfId="826" xr:uid="{00000000-0005-0000-0000-000091000000}"/>
    <cellStyle name="60% - Accent5 3" xfId="359" xr:uid="{00000000-0005-0000-0000-000092000000}"/>
    <cellStyle name="60% - Accent6 2" xfId="733" xr:uid="{00000000-0005-0000-0000-000093000000}"/>
    <cellStyle name="60% - Accent6 2 2" xfId="830" xr:uid="{00000000-0005-0000-0000-000094000000}"/>
    <cellStyle name="60% - Accent6 3" xfId="363" xr:uid="{00000000-0005-0000-0000-000095000000}"/>
    <cellStyle name="Accent1" xfId="68" builtinId="29" customBuiltin="1"/>
    <cellStyle name="Accent1 2" xfId="340" xr:uid="{00000000-0005-0000-0000-000097000000}"/>
    <cellStyle name="Accent1 2 2" xfId="807" xr:uid="{00000000-0005-0000-0000-000098000000}"/>
    <cellStyle name="Accent2" xfId="71" builtinId="33" customBuiltin="1"/>
    <cellStyle name="Accent2 2" xfId="344" xr:uid="{00000000-0005-0000-0000-00009A000000}"/>
    <cellStyle name="Accent2 2 2" xfId="811" xr:uid="{00000000-0005-0000-0000-00009B000000}"/>
    <cellStyle name="Accent3" xfId="74" builtinId="37" customBuiltin="1"/>
    <cellStyle name="Accent3 2" xfId="348" xr:uid="{00000000-0005-0000-0000-00009D000000}"/>
    <cellStyle name="Accent3 2 2" xfId="815" xr:uid="{00000000-0005-0000-0000-00009E000000}"/>
    <cellStyle name="Accent4" xfId="77" builtinId="41" customBuiltin="1"/>
    <cellStyle name="Accent4 2" xfId="352" xr:uid="{00000000-0005-0000-0000-0000A0000000}"/>
    <cellStyle name="Accent4 2 2" xfId="819" xr:uid="{00000000-0005-0000-0000-0000A1000000}"/>
    <cellStyle name="Accent5" xfId="80" builtinId="45" customBuiltin="1"/>
    <cellStyle name="Accent5 2" xfId="356" xr:uid="{00000000-0005-0000-0000-0000A3000000}"/>
    <cellStyle name="Accent5 2 2" xfId="823" xr:uid="{00000000-0005-0000-0000-0000A4000000}"/>
    <cellStyle name="Accent6" xfId="83" builtinId="49" customBuiltin="1"/>
    <cellStyle name="Accent6 2" xfId="360" xr:uid="{00000000-0005-0000-0000-0000A6000000}"/>
    <cellStyle name="Accent6 2 2" xfId="827" xr:uid="{00000000-0005-0000-0000-0000A7000000}"/>
    <cellStyle name="Bad" xfId="59" builtinId="27" customBuiltin="1"/>
    <cellStyle name="Bad 2" xfId="330" xr:uid="{00000000-0005-0000-0000-0000A9000000}"/>
    <cellStyle name="Bad 2 2" xfId="796" xr:uid="{00000000-0005-0000-0000-0000AA000000}"/>
    <cellStyle name="Calculation" xfId="62" builtinId="22" customBuiltin="1"/>
    <cellStyle name="Calculation 2" xfId="334" xr:uid="{00000000-0005-0000-0000-0000AC000000}"/>
    <cellStyle name="Calculation 2 2" xfId="800" xr:uid="{00000000-0005-0000-0000-0000AD000000}"/>
    <cellStyle name="Check Cell" xfId="64" builtinId="23" customBuiltin="1"/>
    <cellStyle name="Check Cell 2" xfId="336" xr:uid="{00000000-0005-0000-0000-0000AF000000}"/>
    <cellStyle name="Check Cell 2 2" xfId="802" xr:uid="{00000000-0005-0000-0000-0000B0000000}"/>
    <cellStyle name="Comma" xfId="12" builtinId="3"/>
    <cellStyle name="Comma 10" xfId="117" xr:uid="{00000000-0005-0000-0000-0000B2000000}"/>
    <cellStyle name="Comma 10 2" xfId="124" xr:uid="{00000000-0005-0000-0000-0000B3000000}"/>
    <cellStyle name="Comma 10 3" xfId="364" xr:uid="{00000000-0005-0000-0000-0000B4000000}"/>
    <cellStyle name="Comma 11" xfId="126" xr:uid="{00000000-0005-0000-0000-0000B5000000}"/>
    <cellStyle name="Comma 11 2" xfId="170" xr:uid="{00000000-0005-0000-0000-0000B6000000}"/>
    <cellStyle name="Comma 11 3" xfId="709" xr:uid="{00000000-0005-0000-0000-0000B7000000}"/>
    <cellStyle name="Comma 12" xfId="90" xr:uid="{00000000-0005-0000-0000-0000B8000000}"/>
    <cellStyle name="Comma 12 2" xfId="156" xr:uid="{00000000-0005-0000-0000-0000B9000000}"/>
    <cellStyle name="Comma 12 3" xfId="850" xr:uid="{00000000-0005-0000-0000-0000BA000000}"/>
    <cellStyle name="Comma 13" xfId="153" xr:uid="{00000000-0005-0000-0000-0000BB000000}"/>
    <cellStyle name="Comma 14" xfId="211" xr:uid="{00000000-0005-0000-0000-0000BC000000}"/>
    <cellStyle name="Comma 15" xfId="217" xr:uid="{00000000-0005-0000-0000-0000BD000000}"/>
    <cellStyle name="Comma 16" xfId="246" xr:uid="{00000000-0005-0000-0000-0000BE000000}"/>
    <cellStyle name="Comma 17" xfId="244" xr:uid="{00000000-0005-0000-0000-0000BF000000}"/>
    <cellStyle name="Comma 18" xfId="257" xr:uid="{00000000-0005-0000-0000-0000C0000000}"/>
    <cellStyle name="Comma 19" xfId="282" xr:uid="{00000000-0005-0000-0000-0000C1000000}"/>
    <cellStyle name="Comma 2" xfId="11" xr:uid="{00000000-0005-0000-0000-0000C2000000}"/>
    <cellStyle name="Comma 2 2" xfId="17" xr:uid="{00000000-0005-0000-0000-0000C3000000}"/>
    <cellStyle name="Comma 2 2 2" xfId="40" xr:uid="{00000000-0005-0000-0000-0000C4000000}"/>
    <cellStyle name="Comma 2 2 2 2" xfId="53" xr:uid="{00000000-0005-0000-0000-0000C5000000}"/>
    <cellStyle name="Comma 2 2 2 2 2" xfId="177" xr:uid="{00000000-0005-0000-0000-0000C6000000}"/>
    <cellStyle name="Comma 2 2 2 3" xfId="317" xr:uid="{00000000-0005-0000-0000-0000C7000000}"/>
    <cellStyle name="Comma 2 2 3" xfId="46" xr:uid="{00000000-0005-0000-0000-0000C8000000}"/>
    <cellStyle name="Comma 2 2 3 2" xfId="690" xr:uid="{00000000-0005-0000-0000-0000C9000000}"/>
    <cellStyle name="Comma 2 2 3 3" xfId="142" xr:uid="{00000000-0005-0000-0000-0000CA000000}"/>
    <cellStyle name="Comma 2 2 4" xfId="842" xr:uid="{00000000-0005-0000-0000-0000CB000000}"/>
    <cellStyle name="Comma 2 2 5" xfId="292" xr:uid="{00000000-0005-0000-0000-0000CC000000}"/>
    <cellStyle name="Comma 2 2 6" xfId="92" xr:uid="{00000000-0005-0000-0000-0000CD000000}"/>
    <cellStyle name="Comma 2 3" xfId="116" xr:uid="{00000000-0005-0000-0000-0000CE000000}"/>
    <cellStyle name="Comma 2 3 2" xfId="145" xr:uid="{00000000-0005-0000-0000-0000CF000000}"/>
    <cellStyle name="Comma 2 3 2 2" xfId="179" xr:uid="{00000000-0005-0000-0000-0000D0000000}"/>
    <cellStyle name="Comma 2 3 2 3" xfId="271" xr:uid="{00000000-0005-0000-0000-0000D1000000}"/>
    <cellStyle name="Comma 2 3 2 4" xfId="472" xr:uid="{00000000-0005-0000-0000-0000D2000000}"/>
    <cellStyle name="Comma 2 3 3" xfId="168" xr:uid="{00000000-0005-0000-0000-0000D3000000}"/>
    <cellStyle name="Comma 2 3 3 2" xfId="636" xr:uid="{00000000-0005-0000-0000-0000D4000000}"/>
    <cellStyle name="Comma 2 3 4" xfId="691" xr:uid="{00000000-0005-0000-0000-0000D5000000}"/>
    <cellStyle name="Comma 2 3 5" xfId="318" xr:uid="{00000000-0005-0000-0000-0000D6000000}"/>
    <cellStyle name="Comma 2 3 6" xfId="286" xr:uid="{00000000-0005-0000-0000-0000D7000000}"/>
    <cellStyle name="Comma 2 4" xfId="131" xr:uid="{00000000-0005-0000-0000-0000D8000000}"/>
    <cellStyle name="Comma 2 4 2" xfId="174" xr:uid="{00000000-0005-0000-0000-0000D9000000}"/>
    <cellStyle name="Comma 2 4 2 2" xfId="692" xr:uid="{00000000-0005-0000-0000-0000DA000000}"/>
    <cellStyle name="Comma 2 4 3" xfId="192" xr:uid="{00000000-0005-0000-0000-0000DB000000}"/>
    <cellStyle name="Comma 2 4 4" xfId="368" xr:uid="{00000000-0005-0000-0000-0000DC000000}"/>
    <cellStyle name="Comma 2 5" xfId="91" xr:uid="{00000000-0005-0000-0000-0000DD000000}"/>
    <cellStyle name="Comma 2 5 2" xfId="157" xr:uid="{00000000-0005-0000-0000-0000DE000000}"/>
    <cellStyle name="Comma 2 5 2 2" xfId="760" xr:uid="{00000000-0005-0000-0000-0000DF000000}"/>
    <cellStyle name="Comma 2 5 3" xfId="527" xr:uid="{00000000-0005-0000-0000-0000E0000000}"/>
    <cellStyle name="Comma 2 6" xfId="191" xr:uid="{00000000-0005-0000-0000-0000E1000000}"/>
    <cellStyle name="Comma 2 6 2" xfId="689" xr:uid="{00000000-0005-0000-0000-0000E2000000}"/>
    <cellStyle name="Comma 2 7" xfId="841" xr:uid="{00000000-0005-0000-0000-0000E3000000}"/>
    <cellStyle name="Comma 2 8" xfId="285" xr:uid="{00000000-0005-0000-0000-0000E4000000}"/>
    <cellStyle name="Comma 3" xfId="16" xr:uid="{00000000-0005-0000-0000-0000E5000000}"/>
    <cellStyle name="Comma 3 2" xfId="24" xr:uid="{00000000-0005-0000-0000-0000E6000000}"/>
    <cellStyle name="Comma 3 2 2" xfId="48" xr:uid="{00000000-0005-0000-0000-0000E7000000}"/>
    <cellStyle name="Comma 3 2 2 2" xfId="161" xr:uid="{00000000-0005-0000-0000-0000E8000000}"/>
    <cellStyle name="Comma 3 2 2 3" xfId="693" xr:uid="{00000000-0005-0000-0000-0000E9000000}"/>
    <cellStyle name="Comma 3 2 2 4" xfId="102" xr:uid="{00000000-0005-0000-0000-0000EA000000}"/>
    <cellStyle name="Comma 3 2 3" xfId="182" xr:uid="{00000000-0005-0000-0000-0000EB000000}"/>
    <cellStyle name="Comma 3 2 4" xfId="235" xr:uid="{00000000-0005-0000-0000-0000EC000000}"/>
    <cellStyle name="Comma 3 2 5" xfId="293" xr:uid="{00000000-0005-0000-0000-0000ED000000}"/>
    <cellStyle name="Comma 3 3" xfId="38" xr:uid="{00000000-0005-0000-0000-0000EE000000}"/>
    <cellStyle name="Comma 3 3 2" xfId="127" xr:uid="{00000000-0005-0000-0000-0000EF000000}"/>
    <cellStyle name="Comma 3 3 2 2" xfId="171" xr:uid="{00000000-0005-0000-0000-0000F0000000}"/>
    <cellStyle name="Comma 3 3 3" xfId="267" xr:uid="{00000000-0005-0000-0000-0000F1000000}"/>
    <cellStyle name="Comma 3 3 4" xfId="401" xr:uid="{00000000-0005-0000-0000-0000F2000000}"/>
    <cellStyle name="Comma 3 3 5" xfId="854" xr:uid="{AA799EC0-5533-4378-9F6B-720B8AD7F41B}"/>
    <cellStyle name="Comma 3 4" xfId="37" xr:uid="{00000000-0005-0000-0000-0000F3000000}"/>
    <cellStyle name="Comma 3 4 2" xfId="272" xr:uid="{00000000-0005-0000-0000-0000F4000000}"/>
    <cellStyle name="Comma 3 4 3" xfId="303" xr:uid="{00000000-0005-0000-0000-0000F5000000}"/>
    <cellStyle name="Comma 3 4 4" xfId="136" xr:uid="{00000000-0005-0000-0000-0000F6000000}"/>
    <cellStyle name="Comma 3 4 5" xfId="853" xr:uid="{030019DC-5A65-46FF-9953-0E220BD39749}"/>
    <cellStyle name="Comma 3 5" xfId="45" xr:uid="{00000000-0005-0000-0000-0000F7000000}"/>
    <cellStyle name="Comma 3 5 2" xfId="158" xr:uid="{00000000-0005-0000-0000-0000F8000000}"/>
    <cellStyle name="Comma 3 5 3" xfId="93" xr:uid="{00000000-0005-0000-0000-0000F9000000}"/>
    <cellStyle name="Comma 3 6" xfId="287" xr:uid="{00000000-0005-0000-0000-0000FA000000}"/>
    <cellStyle name="Comma 3 7" xfId="87" xr:uid="{00000000-0005-0000-0000-0000FB000000}"/>
    <cellStyle name="Comma 4" xfId="18" xr:uid="{00000000-0005-0000-0000-0000FC000000}"/>
    <cellStyle name="Comma 4 2" xfId="47" xr:uid="{00000000-0005-0000-0000-0000FD000000}"/>
    <cellStyle name="Comma 4 2 2" xfId="163" xr:uid="{00000000-0005-0000-0000-0000FE000000}"/>
    <cellStyle name="Comma 4 2 2 2" xfId="710" xr:uid="{00000000-0005-0000-0000-0000FF000000}"/>
    <cellStyle name="Comma 4 2 3" xfId="212" xr:uid="{00000000-0005-0000-0000-000000010000}"/>
    <cellStyle name="Comma 4 2 3 2" xfId="315" xr:uid="{00000000-0005-0000-0000-000001010000}"/>
    <cellStyle name="Comma 4 2 4" xfId="236" xr:uid="{00000000-0005-0000-0000-000002010000}"/>
    <cellStyle name="Comma 4 2 5" xfId="290" xr:uid="{00000000-0005-0000-0000-000003010000}"/>
    <cellStyle name="Comma 4 2 6" xfId="105" xr:uid="{00000000-0005-0000-0000-000004010000}"/>
    <cellStyle name="Comma 4 3" xfId="132" xr:uid="{00000000-0005-0000-0000-000005010000}"/>
    <cellStyle name="Comma 4 3 2" xfId="175" xr:uid="{00000000-0005-0000-0000-000006010000}"/>
    <cellStyle name="Comma 4 3 2 2" xfId="711" xr:uid="{00000000-0005-0000-0000-000007010000}"/>
    <cellStyle name="Comma 4 3 3" xfId="213" xr:uid="{00000000-0005-0000-0000-000008010000}"/>
    <cellStyle name="Comma 4 3 4" xfId="316" xr:uid="{00000000-0005-0000-0000-000009010000}"/>
    <cellStyle name="Comma 4 4" xfId="94" xr:uid="{00000000-0005-0000-0000-00000A010000}"/>
    <cellStyle name="Comma 4 4 2" xfId="159" xr:uid="{00000000-0005-0000-0000-00000B010000}"/>
    <cellStyle name="Comma 4 4 3" xfId="694" xr:uid="{00000000-0005-0000-0000-00000C010000}"/>
    <cellStyle name="Comma 4 5" xfId="193" xr:uid="{00000000-0005-0000-0000-00000D010000}"/>
    <cellStyle name="Comma 4 5 2" xfId="310" xr:uid="{00000000-0005-0000-0000-00000E010000}"/>
    <cellStyle name="Comma 4 6" xfId="843" xr:uid="{00000000-0005-0000-0000-00000F010000}"/>
    <cellStyle name="Comma 4 7" xfId="288" xr:uid="{00000000-0005-0000-0000-000010010000}"/>
    <cellStyle name="Comma 5" xfId="39" xr:uid="{00000000-0005-0000-0000-000011010000}"/>
    <cellStyle name="Comma 5 2" xfId="52" xr:uid="{00000000-0005-0000-0000-000012010000}"/>
    <cellStyle name="Comma 5 2 2" xfId="169" xr:uid="{00000000-0005-0000-0000-000013010000}"/>
    <cellStyle name="Comma 5 2 2 2" xfId="238" xr:uid="{00000000-0005-0000-0000-000014010000}"/>
    <cellStyle name="Comma 5 2 3" xfId="210" xr:uid="{00000000-0005-0000-0000-000015010000}"/>
    <cellStyle name="Comma 5 2 4" xfId="222" xr:uid="{00000000-0005-0000-0000-000016010000}"/>
    <cellStyle name="Comma 5 2 5" xfId="708" xr:uid="{00000000-0005-0000-0000-000017010000}"/>
    <cellStyle name="Comma 5 2 6" xfId="122" xr:uid="{00000000-0005-0000-0000-000018010000}"/>
    <cellStyle name="Comma 5 3" xfId="137" xr:uid="{00000000-0005-0000-0000-000019010000}"/>
    <cellStyle name="Comma 5 3 2" xfId="176" xr:uid="{00000000-0005-0000-0000-00001A010000}"/>
    <cellStyle name="Comma 5 3 3" xfId="237" xr:uid="{00000000-0005-0000-0000-00001B010000}"/>
    <cellStyle name="Comma 5 3 4" xfId="695" xr:uid="{00000000-0005-0000-0000-00001C010000}"/>
    <cellStyle name="Comma 5 4" xfId="103" xr:uid="{00000000-0005-0000-0000-00001D010000}"/>
    <cellStyle name="Comma 5 4 2" xfId="162" xr:uid="{00000000-0005-0000-0000-00001E010000}"/>
    <cellStyle name="Comma 5 4 3" xfId="844" xr:uid="{00000000-0005-0000-0000-00001F010000}"/>
    <cellStyle name="Comma 5 5" xfId="194" xr:uid="{00000000-0005-0000-0000-000020010000}"/>
    <cellStyle name="Comma 5 6" xfId="220" xr:uid="{00000000-0005-0000-0000-000021010000}"/>
    <cellStyle name="Comma 5 7" xfId="294" xr:uid="{00000000-0005-0000-0000-000022010000}"/>
    <cellStyle name="Comma 6" xfId="109" xr:uid="{00000000-0005-0000-0000-000023010000}"/>
    <cellStyle name="Comma 6 2" xfId="130" xr:uid="{00000000-0005-0000-0000-000024010000}"/>
    <cellStyle name="Comma 6 2 2" xfId="173" xr:uid="{00000000-0005-0000-0000-000025010000}"/>
    <cellStyle name="Comma 6 2 3" xfId="240" xr:uid="{00000000-0005-0000-0000-000026010000}"/>
    <cellStyle name="Comma 6 2 4" xfId="696" xr:uid="{00000000-0005-0000-0000-000027010000}"/>
    <cellStyle name="Comma 6 3" xfId="164" xr:uid="{00000000-0005-0000-0000-000028010000}"/>
    <cellStyle name="Comma 6 3 2" xfId="311" xr:uid="{00000000-0005-0000-0000-000029010000}"/>
    <cellStyle name="Comma 6 4" xfId="195" xr:uid="{00000000-0005-0000-0000-00002A010000}"/>
    <cellStyle name="Comma 6 5" xfId="226" xr:uid="{00000000-0005-0000-0000-00002B010000}"/>
    <cellStyle name="Comma 6 6" xfId="295" xr:uid="{00000000-0005-0000-0000-00002C010000}"/>
    <cellStyle name="Comma 7" xfId="111" xr:uid="{00000000-0005-0000-0000-00002D010000}"/>
    <cellStyle name="Comma 7 2" xfId="165" xr:uid="{00000000-0005-0000-0000-00002E010000}"/>
    <cellStyle name="Comma 7 2 2" xfId="273" xr:uid="{00000000-0005-0000-0000-00002F010000}"/>
    <cellStyle name="Comma 7 3" xfId="196" xr:uid="{00000000-0005-0000-0000-000030010000}"/>
    <cellStyle name="Comma 7 3 2" xfId="308" xr:uid="{00000000-0005-0000-0000-000031010000}"/>
    <cellStyle name="Comma 7 4" xfId="231" xr:uid="{00000000-0005-0000-0000-000032010000}"/>
    <cellStyle name="Comma 7 4 2" xfId="762" xr:uid="{00000000-0005-0000-0000-000033010000}"/>
    <cellStyle name="Comma 7 5" xfId="845" xr:uid="{00000000-0005-0000-0000-000034010000}"/>
    <cellStyle name="Comma 7 6" xfId="300" xr:uid="{00000000-0005-0000-0000-000035010000}"/>
    <cellStyle name="Comma 8" xfId="112" xr:uid="{00000000-0005-0000-0000-000036010000}"/>
    <cellStyle name="Comma 8 2" xfId="166" xr:uid="{00000000-0005-0000-0000-000037010000}"/>
    <cellStyle name="Comma 8 2 2" xfId="214" xr:uid="{00000000-0005-0000-0000-000038010000}"/>
    <cellStyle name="Comma 8 2 3" xfId="712" xr:uid="{00000000-0005-0000-0000-000039010000}"/>
    <cellStyle name="Comma 8 3" xfId="209" xr:uid="{00000000-0005-0000-0000-00003A010000}"/>
    <cellStyle name="Comma 8 3 2" xfId="707" xr:uid="{00000000-0005-0000-0000-00003B010000}"/>
    <cellStyle name="Comma 8 4" xfId="314" xr:uid="{00000000-0005-0000-0000-00003C010000}"/>
    <cellStyle name="Comma 9" xfId="113" xr:uid="{00000000-0005-0000-0000-00003D010000}"/>
    <cellStyle name="Comma 9 2" xfId="167" xr:uid="{00000000-0005-0000-0000-00003E010000}"/>
    <cellStyle name="Comma 9 3" xfId="279" xr:uid="{00000000-0005-0000-0000-00003F010000}"/>
    <cellStyle name="Comma 9 4" xfId="319" xr:uid="{00000000-0005-0000-0000-000040010000}"/>
    <cellStyle name="Currency 2" xfId="296" xr:uid="{00000000-0005-0000-0000-000041010000}"/>
    <cellStyle name="Euro" xfId="95" xr:uid="{00000000-0005-0000-0000-000042010000}"/>
    <cellStyle name="Euro 2" xfId="223" xr:uid="{00000000-0005-0000-0000-000043010000}"/>
    <cellStyle name="Explanatory Text" xfId="66" builtinId="53" customBuiltin="1"/>
    <cellStyle name="Explanatory Text 2" xfId="338" xr:uid="{00000000-0005-0000-0000-000045010000}"/>
    <cellStyle name="Explanatory Text 2 2" xfId="805" xr:uid="{00000000-0005-0000-0000-000046010000}"/>
    <cellStyle name="FormatedNumberBorderPatern" xfId="218" xr:uid="{00000000-0005-0000-0000-000047010000}"/>
    <cellStyle name="FormatedNumberBorderPatern 10" xfId="390" xr:uid="{00000000-0005-0000-0000-000048010000}"/>
    <cellStyle name="FormatedNumberBorderPatern 10 2" xfId="397" xr:uid="{00000000-0005-0000-0000-000049010000}"/>
    <cellStyle name="FormatedNumberBorderPatern 10 2 2" xfId="488" xr:uid="{00000000-0005-0000-0000-00004A010000}"/>
    <cellStyle name="FormatedNumberBorderPatern 10 2 2 2" xfId="652" xr:uid="{00000000-0005-0000-0000-00004B010000}"/>
    <cellStyle name="FormatedNumberBorderPatern 10 2 3" xfId="565" xr:uid="{00000000-0005-0000-0000-00004C010000}"/>
    <cellStyle name="FormatedNumberBorderPatern 10 3" xfId="432" xr:uid="{00000000-0005-0000-0000-00004D010000}"/>
    <cellStyle name="FormatedNumberBorderPatern 10 3 2" xfId="521" xr:uid="{00000000-0005-0000-0000-00004E010000}"/>
    <cellStyle name="FormatedNumberBorderPatern 10 3 2 2" xfId="685" xr:uid="{00000000-0005-0000-0000-00004F010000}"/>
    <cellStyle name="FormatedNumberBorderPatern 10 3 3" xfId="598" xr:uid="{00000000-0005-0000-0000-000050010000}"/>
    <cellStyle name="FormatedNumberBorderPatern 10 4" xfId="467" xr:uid="{00000000-0005-0000-0000-000051010000}"/>
    <cellStyle name="FormatedNumberBorderPatern 10 4 2" xfId="632" xr:uid="{00000000-0005-0000-0000-000052010000}"/>
    <cellStyle name="FormatedNumberBorderPatern 10 5" xfId="558" xr:uid="{00000000-0005-0000-0000-000053010000}"/>
    <cellStyle name="FormatedNumberBorderPatern 10 6" xfId="750" xr:uid="{00000000-0005-0000-0000-000054010000}"/>
    <cellStyle name="FormatedNumberBorderPatern 10 7" xfId="781" xr:uid="{00000000-0005-0000-0000-000055010000}"/>
    <cellStyle name="FormatedNumberBorderPatern 10 8" xfId="833" xr:uid="{00000000-0005-0000-0000-000056010000}"/>
    <cellStyle name="FormatedNumberBorderPatern 11" xfId="391" xr:uid="{00000000-0005-0000-0000-000057010000}"/>
    <cellStyle name="FormatedNumberBorderPatern 11 2" xfId="398" xr:uid="{00000000-0005-0000-0000-000058010000}"/>
    <cellStyle name="FormatedNumberBorderPatern 11 2 2" xfId="489" xr:uid="{00000000-0005-0000-0000-000059010000}"/>
    <cellStyle name="FormatedNumberBorderPatern 11 2 2 2" xfId="653" xr:uid="{00000000-0005-0000-0000-00005A010000}"/>
    <cellStyle name="FormatedNumberBorderPatern 11 2 3" xfId="566" xr:uid="{00000000-0005-0000-0000-00005B010000}"/>
    <cellStyle name="FormatedNumberBorderPatern 11 3" xfId="433" xr:uid="{00000000-0005-0000-0000-00005C010000}"/>
    <cellStyle name="FormatedNumberBorderPatern 11 3 2" xfId="522" xr:uid="{00000000-0005-0000-0000-00005D010000}"/>
    <cellStyle name="FormatedNumberBorderPatern 11 3 2 2" xfId="686" xr:uid="{00000000-0005-0000-0000-00005E010000}"/>
    <cellStyle name="FormatedNumberBorderPatern 11 3 3" xfId="599" xr:uid="{00000000-0005-0000-0000-00005F010000}"/>
    <cellStyle name="FormatedNumberBorderPatern 11 4" xfId="468" xr:uid="{00000000-0005-0000-0000-000060010000}"/>
    <cellStyle name="FormatedNumberBorderPatern 11 4 2" xfId="633" xr:uid="{00000000-0005-0000-0000-000061010000}"/>
    <cellStyle name="FormatedNumberBorderPatern 11 5" xfId="559" xr:uid="{00000000-0005-0000-0000-000062010000}"/>
    <cellStyle name="FormatedNumberBorderPatern 11 6" xfId="751" xr:uid="{00000000-0005-0000-0000-000063010000}"/>
    <cellStyle name="FormatedNumberBorderPatern 11 7" xfId="782" xr:uid="{00000000-0005-0000-0000-000064010000}"/>
    <cellStyle name="FormatedNumberBorderPatern 11 8" xfId="834" xr:uid="{00000000-0005-0000-0000-000065010000}"/>
    <cellStyle name="FormatedNumberBorderPatern 12" xfId="392" xr:uid="{00000000-0005-0000-0000-000066010000}"/>
    <cellStyle name="FormatedNumberBorderPatern 12 2" xfId="399" xr:uid="{00000000-0005-0000-0000-000067010000}"/>
    <cellStyle name="FormatedNumberBorderPatern 12 2 2" xfId="490" xr:uid="{00000000-0005-0000-0000-000068010000}"/>
    <cellStyle name="FormatedNumberBorderPatern 12 2 2 2" xfId="654" xr:uid="{00000000-0005-0000-0000-000069010000}"/>
    <cellStyle name="FormatedNumberBorderPatern 12 2 3" xfId="567" xr:uid="{00000000-0005-0000-0000-00006A010000}"/>
    <cellStyle name="FormatedNumberBorderPatern 12 3" xfId="434" xr:uid="{00000000-0005-0000-0000-00006B010000}"/>
    <cellStyle name="FormatedNumberBorderPatern 12 3 2" xfId="523" xr:uid="{00000000-0005-0000-0000-00006C010000}"/>
    <cellStyle name="FormatedNumberBorderPatern 12 3 2 2" xfId="687" xr:uid="{00000000-0005-0000-0000-00006D010000}"/>
    <cellStyle name="FormatedNumberBorderPatern 12 3 3" xfId="600" xr:uid="{00000000-0005-0000-0000-00006E010000}"/>
    <cellStyle name="FormatedNumberBorderPatern 12 4" xfId="469" xr:uid="{00000000-0005-0000-0000-00006F010000}"/>
    <cellStyle name="FormatedNumberBorderPatern 12 4 2" xfId="634" xr:uid="{00000000-0005-0000-0000-000070010000}"/>
    <cellStyle name="FormatedNumberBorderPatern 12 5" xfId="560" xr:uid="{00000000-0005-0000-0000-000071010000}"/>
    <cellStyle name="FormatedNumberBorderPatern 12 6" xfId="752" xr:uid="{00000000-0005-0000-0000-000072010000}"/>
    <cellStyle name="FormatedNumberBorderPatern 12 7" xfId="783" xr:uid="{00000000-0005-0000-0000-000073010000}"/>
    <cellStyle name="FormatedNumberBorderPatern 12 8" xfId="835" xr:uid="{00000000-0005-0000-0000-000074010000}"/>
    <cellStyle name="FormatedNumberBorderPatern 13" xfId="436" xr:uid="{00000000-0005-0000-0000-000075010000}"/>
    <cellStyle name="FormatedNumberBorderPatern 13 2" xfId="471" xr:uid="{00000000-0005-0000-0000-000076010000}"/>
    <cellStyle name="FormatedNumberBorderPatern 13 2 2" xfId="635" xr:uid="{00000000-0005-0000-0000-000077010000}"/>
    <cellStyle name="FormatedNumberBorderPatern 13 3" xfId="601" xr:uid="{00000000-0005-0000-0000-000078010000}"/>
    <cellStyle name="FormatedNumberBorderPatern 13 4" xfId="753" xr:uid="{00000000-0005-0000-0000-000079010000}"/>
    <cellStyle name="FormatedNumberBorderPatern 13 5" xfId="784" xr:uid="{00000000-0005-0000-0000-00007A010000}"/>
    <cellStyle name="FormatedNumberBorderPatern 13 6" xfId="836" xr:uid="{00000000-0005-0000-0000-00007B010000}"/>
    <cellStyle name="FormatedNumberBorderPatern 14" xfId="420" xr:uid="{00000000-0005-0000-0000-00007C010000}"/>
    <cellStyle name="FormatedNumberBorderPatern 14 2" xfId="509" xr:uid="{00000000-0005-0000-0000-00007D010000}"/>
    <cellStyle name="FormatedNumberBorderPatern 14 2 2" xfId="673" xr:uid="{00000000-0005-0000-0000-00007E010000}"/>
    <cellStyle name="FormatedNumberBorderPatern 14 3" xfId="586" xr:uid="{00000000-0005-0000-0000-00007F010000}"/>
    <cellStyle name="FormatedNumberBorderPatern 14 4" xfId="754" xr:uid="{00000000-0005-0000-0000-000080010000}"/>
    <cellStyle name="FormatedNumberBorderPatern 14 5" xfId="785" xr:uid="{00000000-0005-0000-0000-000081010000}"/>
    <cellStyle name="FormatedNumberBorderPatern 14 6" xfId="837" xr:uid="{00000000-0005-0000-0000-000082010000}"/>
    <cellStyle name="FormatedNumberBorderPatern 15" xfId="455" xr:uid="{00000000-0005-0000-0000-000083010000}"/>
    <cellStyle name="FormatedNumberBorderPatern 15 2" xfId="620" xr:uid="{00000000-0005-0000-0000-000084010000}"/>
    <cellStyle name="FormatedNumberBorderPatern 15 3" xfId="755" xr:uid="{00000000-0005-0000-0000-000085010000}"/>
    <cellStyle name="FormatedNumberBorderPatern 15 4" xfId="786" xr:uid="{00000000-0005-0000-0000-000086010000}"/>
    <cellStyle name="FormatedNumberBorderPatern 15 5" xfId="838" xr:uid="{00000000-0005-0000-0000-000087010000}"/>
    <cellStyle name="FormatedNumberBorderPatern 16" xfId="546" xr:uid="{00000000-0005-0000-0000-000088010000}"/>
    <cellStyle name="FormatedNumberBorderPatern 16 2" xfId="756" xr:uid="{00000000-0005-0000-0000-000089010000}"/>
    <cellStyle name="FormatedNumberBorderPatern 16 3" xfId="787" xr:uid="{00000000-0005-0000-0000-00008A010000}"/>
    <cellStyle name="FormatedNumberBorderPatern 16 4" xfId="839" xr:uid="{00000000-0005-0000-0000-00008B010000}"/>
    <cellStyle name="FormatedNumberBorderPatern 17" xfId="757" xr:uid="{00000000-0005-0000-0000-00008C010000}"/>
    <cellStyle name="FormatedNumberBorderPatern 17 2" xfId="788" xr:uid="{00000000-0005-0000-0000-00008D010000}"/>
    <cellStyle name="FormatedNumberBorderPatern 17 3" xfId="840" xr:uid="{00000000-0005-0000-0000-00008E010000}"/>
    <cellStyle name="FormatedNumberBorderPatern 18" xfId="738" xr:uid="{00000000-0005-0000-0000-00008F010000}"/>
    <cellStyle name="FormatedNumberBorderPatern 18 2" xfId="831" xr:uid="{00000000-0005-0000-0000-000090010000}"/>
    <cellStyle name="FormatedNumberBorderPatern 18 3" xfId="765" xr:uid="{00000000-0005-0000-0000-000091010000}"/>
    <cellStyle name="FormatedNumberBorderPatern 19" xfId="770" xr:uid="{00000000-0005-0000-0000-000092010000}"/>
    <cellStyle name="FormatedNumberBorderPatern 2" xfId="234" xr:uid="{00000000-0005-0000-0000-000093010000}"/>
    <cellStyle name="FormatedNumberBorderPatern 2 2" xfId="393" xr:uid="{00000000-0005-0000-0000-000094010000}"/>
    <cellStyle name="FormatedNumberBorderPatern 2 2 2" xfId="484" xr:uid="{00000000-0005-0000-0000-000095010000}"/>
    <cellStyle name="FormatedNumberBorderPatern 2 2 2 2" xfId="648" xr:uid="{00000000-0005-0000-0000-000096010000}"/>
    <cellStyle name="FormatedNumberBorderPatern 2 2 3" xfId="561" xr:uid="{00000000-0005-0000-0000-000097010000}"/>
    <cellStyle name="FormatedNumberBorderPatern 2 3" xfId="425" xr:uid="{00000000-0005-0000-0000-000098010000}"/>
    <cellStyle name="FormatedNumberBorderPatern 2 3 2" xfId="514" xr:uid="{00000000-0005-0000-0000-000099010000}"/>
    <cellStyle name="FormatedNumberBorderPatern 2 3 2 2" xfId="678" xr:uid="{00000000-0005-0000-0000-00009A010000}"/>
    <cellStyle name="FormatedNumberBorderPatern 2 3 3" xfId="591" xr:uid="{00000000-0005-0000-0000-00009B010000}"/>
    <cellStyle name="FormatedNumberBorderPatern 2 4" xfId="460" xr:uid="{00000000-0005-0000-0000-00009C010000}"/>
    <cellStyle name="FormatedNumberBorderPatern 2 4 2" xfId="625" xr:uid="{00000000-0005-0000-0000-00009D010000}"/>
    <cellStyle name="FormatedNumberBorderPatern 2 5" xfId="480" xr:uid="{00000000-0005-0000-0000-00009E010000}"/>
    <cellStyle name="FormatedNumberBorderPatern 2 5 2" xfId="644" xr:uid="{00000000-0005-0000-0000-00009F010000}"/>
    <cellStyle name="FormatedNumberBorderPatern 2 6" xfId="551" xr:uid="{00000000-0005-0000-0000-0000A0010000}"/>
    <cellStyle name="FormatedNumberBorderPatern 2 7" xfId="744" xr:uid="{00000000-0005-0000-0000-0000A1010000}"/>
    <cellStyle name="FormatedNumberBorderPatern 2 8" xfId="775" xr:uid="{00000000-0005-0000-0000-0000A2010000}"/>
    <cellStyle name="FormatedNumberBorderPatern 2 9" xfId="381" xr:uid="{00000000-0005-0000-0000-0000A3010000}"/>
    <cellStyle name="FormatedNumberBorderPatern 20" xfId="846" xr:uid="{00000000-0005-0000-0000-0000A4010000}"/>
    <cellStyle name="FormatedNumberBorderPatern 21" xfId="297" xr:uid="{00000000-0005-0000-0000-0000A5010000}"/>
    <cellStyle name="FormatedNumberBorderPatern 3" xfId="373" xr:uid="{00000000-0005-0000-0000-0000A6010000}"/>
    <cellStyle name="FormatedNumberBorderPatern 3 2" xfId="417" xr:uid="{00000000-0005-0000-0000-0000A7010000}"/>
    <cellStyle name="FormatedNumberBorderPatern 3 2 2" xfId="506" xr:uid="{00000000-0005-0000-0000-0000A8010000}"/>
    <cellStyle name="FormatedNumberBorderPatern 3 2 2 2" xfId="670" xr:uid="{00000000-0005-0000-0000-0000A9010000}"/>
    <cellStyle name="FormatedNumberBorderPatern 3 2 3" xfId="583" xr:uid="{00000000-0005-0000-0000-0000AA010000}"/>
    <cellStyle name="FormatedNumberBorderPatern 3 3" xfId="452" xr:uid="{00000000-0005-0000-0000-0000AB010000}"/>
    <cellStyle name="FormatedNumberBorderPatern 3 3 2" xfId="617" xr:uid="{00000000-0005-0000-0000-0000AC010000}"/>
    <cellStyle name="FormatedNumberBorderPatern 3 4" xfId="476" xr:uid="{00000000-0005-0000-0000-0000AD010000}"/>
    <cellStyle name="FormatedNumberBorderPatern 3 4 2" xfId="640" xr:uid="{00000000-0005-0000-0000-0000AE010000}"/>
    <cellStyle name="FormatedNumberBorderPatern 3 5" xfId="543" xr:uid="{00000000-0005-0000-0000-0000AF010000}"/>
    <cellStyle name="FormatedNumberBorderPatern 3 6" xfId="735" xr:uid="{00000000-0005-0000-0000-0000B0010000}"/>
    <cellStyle name="FormatedNumberBorderPatern 3 7" xfId="767" xr:uid="{00000000-0005-0000-0000-0000B1010000}"/>
    <cellStyle name="FormatedNumberBorderPatern 4" xfId="382" xr:uid="{00000000-0005-0000-0000-0000B2010000}"/>
    <cellStyle name="FormatedNumberBorderPatern 4 2" xfId="426" xr:uid="{00000000-0005-0000-0000-0000B3010000}"/>
    <cellStyle name="FormatedNumberBorderPatern 4 2 2" xfId="515" xr:uid="{00000000-0005-0000-0000-0000B4010000}"/>
    <cellStyle name="FormatedNumberBorderPatern 4 2 2 2" xfId="679" xr:uid="{00000000-0005-0000-0000-0000B5010000}"/>
    <cellStyle name="FormatedNumberBorderPatern 4 2 3" xfId="592" xr:uid="{00000000-0005-0000-0000-0000B6010000}"/>
    <cellStyle name="FormatedNumberBorderPatern 4 3" xfId="461" xr:uid="{00000000-0005-0000-0000-0000B7010000}"/>
    <cellStyle name="FormatedNumberBorderPatern 4 3 2" xfId="626" xr:uid="{00000000-0005-0000-0000-0000B8010000}"/>
    <cellStyle name="FormatedNumberBorderPatern 4 4" xfId="481" xr:uid="{00000000-0005-0000-0000-0000B9010000}"/>
    <cellStyle name="FormatedNumberBorderPatern 4 4 2" xfId="645" xr:uid="{00000000-0005-0000-0000-0000BA010000}"/>
    <cellStyle name="FormatedNumberBorderPatern 4 5" xfId="552" xr:uid="{00000000-0005-0000-0000-0000BB010000}"/>
    <cellStyle name="FormatedNumberBorderPatern 4 6" xfId="745" xr:uid="{00000000-0005-0000-0000-0000BC010000}"/>
    <cellStyle name="FormatedNumberBorderPatern 4 7" xfId="776" xr:uid="{00000000-0005-0000-0000-0000BD010000}"/>
    <cellStyle name="FormatedNumberBorderPatern 5" xfId="384" xr:uid="{00000000-0005-0000-0000-0000BE010000}"/>
    <cellStyle name="FormatedNumberBorderPatern 5 2" xfId="394" xr:uid="{00000000-0005-0000-0000-0000BF010000}"/>
    <cellStyle name="FormatedNumberBorderPatern 5 2 2" xfId="485" xr:uid="{00000000-0005-0000-0000-0000C0010000}"/>
    <cellStyle name="FormatedNumberBorderPatern 5 2 2 2" xfId="649" xr:uid="{00000000-0005-0000-0000-0000C1010000}"/>
    <cellStyle name="FormatedNumberBorderPatern 5 2 3" xfId="562" xr:uid="{00000000-0005-0000-0000-0000C2010000}"/>
    <cellStyle name="FormatedNumberBorderPatern 5 3" xfId="427" xr:uid="{00000000-0005-0000-0000-0000C3010000}"/>
    <cellStyle name="FormatedNumberBorderPatern 5 3 2" xfId="516" xr:uid="{00000000-0005-0000-0000-0000C4010000}"/>
    <cellStyle name="FormatedNumberBorderPatern 5 3 2 2" xfId="680" xr:uid="{00000000-0005-0000-0000-0000C5010000}"/>
    <cellStyle name="FormatedNumberBorderPatern 5 3 3" xfId="593" xr:uid="{00000000-0005-0000-0000-0000C6010000}"/>
    <cellStyle name="FormatedNumberBorderPatern 5 4" xfId="462" xr:uid="{00000000-0005-0000-0000-0000C7010000}"/>
    <cellStyle name="FormatedNumberBorderPatern 5 4 2" xfId="627" xr:uid="{00000000-0005-0000-0000-0000C8010000}"/>
    <cellStyle name="FormatedNumberBorderPatern 5 5" xfId="553" xr:uid="{00000000-0005-0000-0000-0000C9010000}"/>
    <cellStyle name="FormatedNumberBorderPatern 5 6" xfId="746" xr:uid="{00000000-0005-0000-0000-0000CA010000}"/>
    <cellStyle name="FormatedNumberBorderPatern 5 7" xfId="777" xr:uid="{00000000-0005-0000-0000-0000CB010000}"/>
    <cellStyle name="FormatedNumberBorderPatern 6" xfId="372" xr:uid="{00000000-0005-0000-0000-0000CC010000}"/>
    <cellStyle name="FormatedNumberBorderPatern 6 2" xfId="416" xr:uid="{00000000-0005-0000-0000-0000CD010000}"/>
    <cellStyle name="FormatedNumberBorderPatern 6 2 2" xfId="505" xr:uid="{00000000-0005-0000-0000-0000CE010000}"/>
    <cellStyle name="FormatedNumberBorderPatern 6 2 2 2" xfId="669" xr:uid="{00000000-0005-0000-0000-0000CF010000}"/>
    <cellStyle name="FormatedNumberBorderPatern 6 2 3" xfId="582" xr:uid="{00000000-0005-0000-0000-0000D0010000}"/>
    <cellStyle name="FormatedNumberBorderPatern 6 3" xfId="451" xr:uid="{00000000-0005-0000-0000-0000D1010000}"/>
    <cellStyle name="FormatedNumberBorderPatern 6 3 2" xfId="616" xr:uid="{00000000-0005-0000-0000-0000D2010000}"/>
    <cellStyle name="FormatedNumberBorderPatern 6 4" xfId="475" xr:uid="{00000000-0005-0000-0000-0000D3010000}"/>
    <cellStyle name="FormatedNumberBorderPatern 6 4 2" xfId="639" xr:uid="{00000000-0005-0000-0000-0000D4010000}"/>
    <cellStyle name="FormatedNumberBorderPatern 6 5" xfId="542" xr:uid="{00000000-0005-0000-0000-0000D5010000}"/>
    <cellStyle name="FormatedNumberBorderPatern 6 6" xfId="734" xr:uid="{00000000-0005-0000-0000-0000D6010000}"/>
    <cellStyle name="FormatedNumberBorderPatern 6 7" xfId="766" xr:uid="{00000000-0005-0000-0000-0000D7010000}"/>
    <cellStyle name="FormatedNumberBorderPatern 7" xfId="385" xr:uid="{00000000-0005-0000-0000-0000D8010000}"/>
    <cellStyle name="FormatedNumberBorderPatern 7 2" xfId="428" xr:uid="{00000000-0005-0000-0000-0000D9010000}"/>
    <cellStyle name="FormatedNumberBorderPatern 7 2 2" xfId="517" xr:uid="{00000000-0005-0000-0000-0000DA010000}"/>
    <cellStyle name="FormatedNumberBorderPatern 7 2 2 2" xfId="681" xr:uid="{00000000-0005-0000-0000-0000DB010000}"/>
    <cellStyle name="FormatedNumberBorderPatern 7 2 3" xfId="594" xr:uid="{00000000-0005-0000-0000-0000DC010000}"/>
    <cellStyle name="FormatedNumberBorderPatern 7 3" xfId="463" xr:uid="{00000000-0005-0000-0000-0000DD010000}"/>
    <cellStyle name="FormatedNumberBorderPatern 7 3 2" xfId="628" xr:uid="{00000000-0005-0000-0000-0000DE010000}"/>
    <cellStyle name="FormatedNumberBorderPatern 7 4" xfId="482" xr:uid="{00000000-0005-0000-0000-0000DF010000}"/>
    <cellStyle name="FormatedNumberBorderPatern 7 4 2" xfId="646" xr:uid="{00000000-0005-0000-0000-0000E0010000}"/>
    <cellStyle name="FormatedNumberBorderPatern 7 5" xfId="554" xr:uid="{00000000-0005-0000-0000-0000E1010000}"/>
    <cellStyle name="FormatedNumberBorderPatern 7 6" xfId="747" xr:uid="{00000000-0005-0000-0000-0000E2010000}"/>
    <cellStyle name="FormatedNumberBorderPatern 7 7" xfId="778" xr:uid="{00000000-0005-0000-0000-0000E3010000}"/>
    <cellStyle name="FormatedNumberBorderPatern 8" xfId="386" xr:uid="{00000000-0005-0000-0000-0000E4010000}"/>
    <cellStyle name="FormatedNumberBorderPatern 8 2" xfId="395" xr:uid="{00000000-0005-0000-0000-0000E5010000}"/>
    <cellStyle name="FormatedNumberBorderPatern 8 2 2" xfId="486" xr:uid="{00000000-0005-0000-0000-0000E6010000}"/>
    <cellStyle name="FormatedNumberBorderPatern 8 2 2 2" xfId="650" xr:uid="{00000000-0005-0000-0000-0000E7010000}"/>
    <cellStyle name="FormatedNumberBorderPatern 8 2 3" xfId="563" xr:uid="{00000000-0005-0000-0000-0000E8010000}"/>
    <cellStyle name="FormatedNumberBorderPatern 8 3" xfId="429" xr:uid="{00000000-0005-0000-0000-0000E9010000}"/>
    <cellStyle name="FormatedNumberBorderPatern 8 3 2" xfId="518" xr:uid="{00000000-0005-0000-0000-0000EA010000}"/>
    <cellStyle name="FormatedNumberBorderPatern 8 3 2 2" xfId="682" xr:uid="{00000000-0005-0000-0000-0000EB010000}"/>
    <cellStyle name="FormatedNumberBorderPatern 8 3 3" xfId="595" xr:uid="{00000000-0005-0000-0000-0000EC010000}"/>
    <cellStyle name="FormatedNumberBorderPatern 8 4" xfId="464" xr:uid="{00000000-0005-0000-0000-0000ED010000}"/>
    <cellStyle name="FormatedNumberBorderPatern 8 4 2" xfId="629" xr:uid="{00000000-0005-0000-0000-0000EE010000}"/>
    <cellStyle name="FormatedNumberBorderPatern 8 5" xfId="555" xr:uid="{00000000-0005-0000-0000-0000EF010000}"/>
    <cellStyle name="FormatedNumberBorderPatern 8 6" xfId="748" xr:uid="{00000000-0005-0000-0000-0000F0010000}"/>
    <cellStyle name="FormatedNumberBorderPatern 8 7" xfId="779" xr:uid="{00000000-0005-0000-0000-0000F1010000}"/>
    <cellStyle name="FormatedNumberBorderPatern 9" xfId="388" xr:uid="{00000000-0005-0000-0000-0000F2010000}"/>
    <cellStyle name="FormatedNumberBorderPatern 9 2" xfId="396" xr:uid="{00000000-0005-0000-0000-0000F3010000}"/>
    <cellStyle name="FormatedNumberBorderPatern 9 2 2" xfId="487" xr:uid="{00000000-0005-0000-0000-0000F4010000}"/>
    <cellStyle name="FormatedNumberBorderPatern 9 2 2 2" xfId="651" xr:uid="{00000000-0005-0000-0000-0000F5010000}"/>
    <cellStyle name="FormatedNumberBorderPatern 9 2 3" xfId="564" xr:uid="{00000000-0005-0000-0000-0000F6010000}"/>
    <cellStyle name="FormatedNumberBorderPatern 9 3" xfId="431" xr:uid="{00000000-0005-0000-0000-0000F7010000}"/>
    <cellStyle name="FormatedNumberBorderPatern 9 3 2" xfId="520" xr:uid="{00000000-0005-0000-0000-0000F8010000}"/>
    <cellStyle name="FormatedNumberBorderPatern 9 3 2 2" xfId="684" xr:uid="{00000000-0005-0000-0000-0000F9010000}"/>
    <cellStyle name="FormatedNumberBorderPatern 9 3 3" xfId="597" xr:uid="{00000000-0005-0000-0000-0000FA010000}"/>
    <cellStyle name="FormatedNumberBorderPatern 9 4" xfId="466" xr:uid="{00000000-0005-0000-0000-0000FB010000}"/>
    <cellStyle name="FormatedNumberBorderPatern 9 4 2" xfId="631" xr:uid="{00000000-0005-0000-0000-0000FC010000}"/>
    <cellStyle name="FormatedNumberBorderPatern 9 5" xfId="557" xr:uid="{00000000-0005-0000-0000-0000FD010000}"/>
    <cellStyle name="FormatedNumberBorderPatern 9 6" xfId="749" xr:uid="{00000000-0005-0000-0000-0000FE010000}"/>
    <cellStyle name="FormatedNumberBorderPatern 9 7" xfId="780" xr:uid="{00000000-0005-0000-0000-0000FF010000}"/>
    <cellStyle name="FormatedNumberBorderPatern 9 8" xfId="832" xr:uid="{00000000-0005-0000-0000-000000020000}"/>
    <cellStyle name="FormatedNumberBorderPatern_Center" xfId="389" xr:uid="{00000000-0005-0000-0000-000001020000}"/>
    <cellStyle name="Good" xfId="58" builtinId="26" customBuiltin="1"/>
    <cellStyle name="Good 2" xfId="329" xr:uid="{00000000-0005-0000-0000-000003020000}"/>
    <cellStyle name="Good 2 2" xfId="795" xr:uid="{00000000-0005-0000-0000-000004020000}"/>
    <cellStyle name="Heading 1" xfId="54" builtinId="16" customBuiltin="1"/>
    <cellStyle name="Heading 1 2" xfId="325" xr:uid="{00000000-0005-0000-0000-000006020000}"/>
    <cellStyle name="Heading 1 2 2" xfId="791" xr:uid="{00000000-0005-0000-0000-000007020000}"/>
    <cellStyle name="Heading 2" xfId="55" builtinId="17" customBuiltin="1"/>
    <cellStyle name="Heading 2 2" xfId="326" xr:uid="{00000000-0005-0000-0000-000009020000}"/>
    <cellStyle name="Heading 2 2 2" xfId="792" xr:uid="{00000000-0005-0000-0000-00000A020000}"/>
    <cellStyle name="Heading 3" xfId="56" builtinId="18" customBuiltin="1"/>
    <cellStyle name="Heading 3 2" xfId="327" xr:uid="{00000000-0005-0000-0000-00000C020000}"/>
    <cellStyle name="Heading 3 2 2" xfId="793" xr:uid="{00000000-0005-0000-0000-00000D020000}"/>
    <cellStyle name="Heading 4" xfId="57" builtinId="19" customBuiltin="1"/>
    <cellStyle name="Heading 4 2" xfId="328" xr:uid="{00000000-0005-0000-0000-00000F020000}"/>
    <cellStyle name="Heading 4 2 2" xfId="794" xr:uid="{00000000-0005-0000-0000-000010020000}"/>
    <cellStyle name="Hyperlink 2" xfId="34" xr:uid="{00000000-0005-0000-0000-000011020000}"/>
    <cellStyle name="Hyperlink 2 2" xfId="739" xr:uid="{00000000-0005-0000-0000-000012020000}"/>
    <cellStyle name="Hyperlink 3" xfId="96" xr:uid="{00000000-0005-0000-0000-000013020000}"/>
    <cellStyle name="Hyperlink 3 2" xfId="759" xr:uid="{00000000-0005-0000-0000-000014020000}"/>
    <cellStyle name="Input" xfId="60" builtinId="20" customBuiltin="1"/>
    <cellStyle name="Input 2" xfId="332" xr:uid="{00000000-0005-0000-0000-000016020000}"/>
    <cellStyle name="Input 2 2" xfId="798" xr:uid="{00000000-0005-0000-0000-000017020000}"/>
    <cellStyle name="Linked Cell" xfId="63" builtinId="24" customBuiltin="1"/>
    <cellStyle name="Linked Cell 2" xfId="335" xr:uid="{00000000-0005-0000-0000-000019020000}"/>
    <cellStyle name="Linked Cell 2 2" xfId="801" xr:uid="{00000000-0005-0000-0000-00001A020000}"/>
    <cellStyle name="Neutral 2" xfId="727" xr:uid="{00000000-0005-0000-0000-00001B020000}"/>
    <cellStyle name="Neutral 2 2" xfId="797" xr:uid="{00000000-0005-0000-0000-00001C020000}"/>
    <cellStyle name="Neutral 3" xfId="331" xr:uid="{00000000-0005-0000-0000-00001D020000}"/>
    <cellStyle name="Normal" xfId="0" builtinId="0"/>
    <cellStyle name="Normal 10" xfId="31" xr:uid="{00000000-0005-0000-0000-00001F020000}"/>
    <cellStyle name="Normal 10 2" xfId="50" xr:uid="{00000000-0005-0000-0000-000020020000}"/>
    <cellStyle name="Normal 10 2 2" xfId="141" xr:uid="{00000000-0005-0000-0000-000021020000}"/>
    <cellStyle name="Normal 10 2 3" xfId="242" xr:uid="{00000000-0005-0000-0000-000022020000}"/>
    <cellStyle name="Normal 10 2 4" xfId="400" xr:uid="{00000000-0005-0000-0000-000023020000}"/>
    <cellStyle name="Normal 10 2 5" xfId="155" xr:uid="{00000000-0005-0000-0000-000024020000}"/>
    <cellStyle name="Normal 10 3" xfId="206" xr:uid="{00000000-0005-0000-0000-000025020000}"/>
    <cellStyle name="Normal 10 4" xfId="232" xr:uid="{00000000-0005-0000-0000-000026020000}"/>
    <cellStyle name="Normal 10 5" xfId="251" xr:uid="{00000000-0005-0000-0000-000027020000}"/>
    <cellStyle name="Normal 10 6" xfId="320" xr:uid="{00000000-0005-0000-0000-000028020000}"/>
    <cellStyle name="Normal 10 7" xfId="89" xr:uid="{00000000-0005-0000-0000-000029020000}"/>
    <cellStyle name="Normal 11" xfId="178" xr:uid="{00000000-0005-0000-0000-00002A020000}"/>
    <cellStyle name="Normal 11 2" xfId="233" xr:uid="{00000000-0005-0000-0000-00002B020000}"/>
    <cellStyle name="Normal 11 2 2" xfId="655" xr:uid="{00000000-0005-0000-0000-00002C020000}"/>
    <cellStyle name="Normal 11 2 3" xfId="491" xr:uid="{00000000-0005-0000-0000-00002D020000}"/>
    <cellStyle name="Normal 11 3" xfId="568" xr:uid="{00000000-0005-0000-0000-00002E020000}"/>
    <cellStyle name="Normal 11 4" xfId="758" xr:uid="{00000000-0005-0000-0000-00002F020000}"/>
    <cellStyle name="Normal 11 5" xfId="847" xr:uid="{00000000-0005-0000-0000-000030020000}"/>
    <cellStyle name="Normal 11 6" xfId="402" xr:uid="{00000000-0005-0000-0000-000031020000}"/>
    <cellStyle name="Normal 12" xfId="152" xr:uid="{00000000-0005-0000-0000-000032020000}"/>
    <cellStyle name="Normal 12 2" xfId="278" xr:uid="{00000000-0005-0000-0000-000033020000}"/>
    <cellStyle name="Normal 12 2 2" xfId="602" xr:uid="{00000000-0005-0000-0000-000034020000}"/>
    <cellStyle name="Normal 12 3" xfId="789" xr:uid="{00000000-0005-0000-0000-000035020000}"/>
    <cellStyle name="Normal 12 4" xfId="437" xr:uid="{00000000-0005-0000-0000-000036020000}"/>
    <cellStyle name="Normal 13" xfId="151" xr:uid="{00000000-0005-0000-0000-000037020000}"/>
    <cellStyle name="Normal 13 2" xfId="688" xr:uid="{00000000-0005-0000-0000-000038020000}"/>
    <cellStyle name="Normal 14" xfId="181" xr:uid="{00000000-0005-0000-0000-000039020000}"/>
    <cellStyle name="Normal 14 2" xfId="763" xr:uid="{00000000-0005-0000-0000-00003A020000}"/>
    <cellStyle name="Normal 15" xfId="190" xr:uid="{00000000-0005-0000-0000-00003B020000}"/>
    <cellStyle name="Normal 16" xfId="245" xr:uid="{00000000-0005-0000-0000-00003C020000}"/>
    <cellStyle name="Normal 16 2" xfId="258" xr:uid="{00000000-0005-0000-0000-00003D020000}"/>
    <cellStyle name="Normal 17" xfId="243" xr:uid="{00000000-0005-0000-0000-00003E020000}"/>
    <cellStyle name="Normal 17 2" xfId="265" xr:uid="{00000000-0005-0000-0000-00003F020000}"/>
    <cellStyle name="Normal 18" xfId="256" xr:uid="{00000000-0005-0000-0000-000040020000}"/>
    <cellStyle name="Normal 19" xfId="266" xr:uid="{00000000-0005-0000-0000-000041020000}"/>
    <cellStyle name="Normal 2" xfId="14" xr:uid="{00000000-0005-0000-0000-000042020000}"/>
    <cellStyle name="Normal 2 10" xfId="28" xr:uid="{00000000-0005-0000-0000-000043020000}"/>
    <cellStyle name="Normal 2 2" xfId="25" xr:uid="{00000000-0005-0000-0000-000044020000}"/>
    <cellStyle name="Normal 2 2 2" xfId="43" xr:uid="{00000000-0005-0000-0000-000045020000}"/>
    <cellStyle name="Normal 2 2 3" xfId="139" xr:uid="{00000000-0005-0000-0000-000046020000}"/>
    <cellStyle name="Normal 2 2 4" xfId="115" xr:uid="{00000000-0005-0000-0000-000047020000}"/>
    <cellStyle name="Normal 2 2 5" xfId="183" xr:uid="{00000000-0005-0000-0000-000048020000}"/>
    <cellStyle name="Normal 2 3" xfId="19" xr:uid="{00000000-0005-0000-0000-000049020000}"/>
    <cellStyle name="Normal 2 3 2" xfId="274" xr:uid="{00000000-0005-0000-0000-00004A020000}"/>
    <cellStyle name="Normal 2 3 2 2" xfId="641" xr:uid="{00000000-0005-0000-0000-00004B020000}"/>
    <cellStyle name="Normal 2 3 2 3" xfId="477" xr:uid="{00000000-0005-0000-0000-00004C020000}"/>
    <cellStyle name="Normal 2 3 3" xfId="544" xr:uid="{00000000-0005-0000-0000-00004D020000}"/>
    <cellStyle name="Normal 2 3 4" xfId="736" xr:uid="{00000000-0005-0000-0000-00004E020000}"/>
    <cellStyle name="Normal 2 3 5" xfId="848" xr:uid="{00000000-0005-0000-0000-00004F020000}"/>
    <cellStyle name="Normal 2 3 6" xfId="374" xr:uid="{00000000-0005-0000-0000-000050020000}"/>
    <cellStyle name="Normal 2 3 7" xfId="119" xr:uid="{00000000-0005-0000-0000-000051020000}"/>
    <cellStyle name="Normal 2 4" xfId="133" xr:uid="{00000000-0005-0000-0000-000052020000}"/>
    <cellStyle name="Normal 2 4 2" xfId="507" xr:uid="{00000000-0005-0000-0000-000053020000}"/>
    <cellStyle name="Normal 2 4 2 2" xfId="671" xr:uid="{00000000-0005-0000-0000-000054020000}"/>
    <cellStyle name="Normal 2 4 3" xfId="584" xr:uid="{00000000-0005-0000-0000-000055020000}"/>
    <cellStyle name="Normal 2 4 4" xfId="761" xr:uid="{00000000-0005-0000-0000-000056020000}"/>
    <cellStyle name="Normal 2 4 5" xfId="418" xr:uid="{00000000-0005-0000-0000-000057020000}"/>
    <cellStyle name="Normal 2 5" xfId="247" xr:uid="{00000000-0005-0000-0000-000058020000}"/>
    <cellStyle name="Normal 2 5 2" xfId="618" xr:uid="{00000000-0005-0000-0000-000059020000}"/>
    <cellStyle name="Normal 2 5 3" xfId="453" xr:uid="{00000000-0005-0000-0000-00005A020000}"/>
    <cellStyle name="Normal 2 6" xfId="365" xr:uid="{00000000-0005-0000-0000-00005B020000}"/>
    <cellStyle name="Normal 2 7" xfId="525" xr:uid="{00000000-0005-0000-0000-00005C020000}"/>
    <cellStyle name="Normal 2 8" xfId="768" xr:uid="{00000000-0005-0000-0000-00005D020000}"/>
    <cellStyle name="Normal 20" xfId="281" xr:uid="{00000000-0005-0000-0000-00005E020000}"/>
    <cellStyle name="Normal 21" xfId="86" xr:uid="{00000000-0005-0000-0000-00005F020000}"/>
    <cellStyle name="Normal 3" xfId="20" xr:uid="{00000000-0005-0000-0000-000060020000}"/>
    <cellStyle name="Normal 3 2" xfId="120" xr:uid="{00000000-0005-0000-0000-000061020000}"/>
    <cellStyle name="Normal 3 2 2" xfId="197" xr:uid="{00000000-0005-0000-0000-000062020000}"/>
    <cellStyle name="Normal 3 2 2 2" xfId="642" xr:uid="{00000000-0005-0000-0000-000063020000}"/>
    <cellStyle name="Normal 3 2 2 3" xfId="478" xr:uid="{00000000-0005-0000-0000-000064020000}"/>
    <cellStyle name="Normal 3 2 3" xfId="268" xr:uid="{00000000-0005-0000-0000-000065020000}"/>
    <cellStyle name="Normal 3 2 3 2" xfId="376" xr:uid="{00000000-0005-0000-0000-000066020000}"/>
    <cellStyle name="Normal 3 2 4" xfId="547" xr:uid="{00000000-0005-0000-0000-000067020000}"/>
    <cellStyle name="Normal 3 3" xfId="134" xr:uid="{00000000-0005-0000-0000-000068020000}"/>
    <cellStyle name="Normal 3 3 2" xfId="510" xr:uid="{00000000-0005-0000-0000-000069020000}"/>
    <cellStyle name="Normal 3 3 2 2" xfId="674" xr:uid="{00000000-0005-0000-0000-00006A020000}"/>
    <cellStyle name="Normal 3 3 3" xfId="587" xr:uid="{00000000-0005-0000-0000-00006B020000}"/>
    <cellStyle name="Normal 3 3 4" xfId="740" xr:uid="{00000000-0005-0000-0000-00006C020000}"/>
    <cellStyle name="Normal 3 3 5" xfId="421" xr:uid="{00000000-0005-0000-0000-00006D020000}"/>
    <cellStyle name="Normal 3 4" xfId="97" xr:uid="{00000000-0005-0000-0000-00006E020000}"/>
    <cellStyle name="Normal 3 4 2" xfId="621" xr:uid="{00000000-0005-0000-0000-00006F020000}"/>
    <cellStyle name="Normal 3 4 3" xfId="456" xr:uid="{00000000-0005-0000-0000-000070020000}"/>
    <cellStyle name="Normal 3 5" xfId="771" xr:uid="{00000000-0005-0000-0000-000071020000}"/>
    <cellStyle name="Normal 3 6" xfId="283" xr:uid="{00000000-0005-0000-0000-000072020000}"/>
    <cellStyle name="Normal 32" xfId="184" xr:uid="{00000000-0005-0000-0000-000073020000}"/>
    <cellStyle name="Normal 34" xfId="185" xr:uid="{00000000-0005-0000-0000-000074020000}"/>
    <cellStyle name="Normal 4" xfId="23" xr:uid="{00000000-0005-0000-0000-000075020000}"/>
    <cellStyle name="Normal 4 10" xfId="289" xr:uid="{00000000-0005-0000-0000-000076020000}"/>
    <cellStyle name="Normal 4 2" xfId="101" xr:uid="{00000000-0005-0000-0000-000077020000}"/>
    <cellStyle name="Normal 4 2 2" xfId="199" xr:uid="{00000000-0005-0000-0000-000078020000}"/>
    <cellStyle name="Normal 4 2 2 2" xfId="643" xr:uid="{00000000-0005-0000-0000-000079020000}"/>
    <cellStyle name="Normal 4 2 2 3" xfId="479" xr:uid="{00000000-0005-0000-0000-00007A020000}"/>
    <cellStyle name="Normal 4 2 3" xfId="377" xr:uid="{00000000-0005-0000-0000-00007B020000}"/>
    <cellStyle name="Normal 4 2 4" xfId="548" xr:uid="{00000000-0005-0000-0000-00007C020000}"/>
    <cellStyle name="Normal 4 2 5" xfId="698" xr:uid="{00000000-0005-0000-0000-00007D020000}"/>
    <cellStyle name="Normal 4 2 6" xfId="321" xr:uid="{00000000-0005-0000-0000-00007E020000}"/>
    <cellStyle name="Normal 4 3" xfId="129" xr:uid="{00000000-0005-0000-0000-00007F020000}"/>
    <cellStyle name="Normal 4 3 2" xfId="172" xr:uid="{00000000-0005-0000-0000-000080020000}"/>
    <cellStyle name="Normal 4 3 2 2" xfId="675" xr:uid="{00000000-0005-0000-0000-000081020000}"/>
    <cellStyle name="Normal 4 3 2 3" xfId="511" xr:uid="{00000000-0005-0000-0000-000082020000}"/>
    <cellStyle name="Normal 4 3 3" xfId="588" xr:uid="{00000000-0005-0000-0000-000083020000}"/>
    <cellStyle name="Normal 4 3 4" xfId="422" xr:uid="{00000000-0005-0000-0000-000084020000}"/>
    <cellStyle name="Normal 4 4" xfId="98" xr:uid="{00000000-0005-0000-0000-000085020000}"/>
    <cellStyle name="Normal 4 4 2" xfId="622" xr:uid="{00000000-0005-0000-0000-000086020000}"/>
    <cellStyle name="Normal 4 4 3" xfId="457" xr:uid="{00000000-0005-0000-0000-000087020000}"/>
    <cellStyle name="Normal 4 5" xfId="198" xr:uid="{00000000-0005-0000-0000-000088020000}"/>
    <cellStyle name="Normal 4 5 2" xfId="367" xr:uid="{00000000-0005-0000-0000-000089020000}"/>
    <cellStyle name="Normal 4 6" xfId="219" xr:uid="{00000000-0005-0000-0000-00008A020000}"/>
    <cellStyle name="Normal 4 6 2" xfId="526" xr:uid="{00000000-0005-0000-0000-00008B020000}"/>
    <cellStyle name="Normal 4 7" xfId="249" xr:uid="{00000000-0005-0000-0000-00008C020000}"/>
    <cellStyle name="Normal 4 7 2" xfId="697" xr:uid="{00000000-0005-0000-0000-00008D020000}"/>
    <cellStyle name="Normal 4 8" xfId="259" xr:uid="{00000000-0005-0000-0000-00008E020000}"/>
    <cellStyle name="Normal 4 8 2" xfId="304" xr:uid="{00000000-0005-0000-0000-00008F020000}"/>
    <cellStyle name="Normal 4 9" xfId="772" xr:uid="{00000000-0005-0000-0000-000090020000}"/>
    <cellStyle name="Normal 42" xfId="186" xr:uid="{00000000-0005-0000-0000-000091020000}"/>
    <cellStyle name="Normal 5" xfId="26" xr:uid="{00000000-0005-0000-0000-000092020000}"/>
    <cellStyle name="Normal 5 2" xfId="107" xr:uid="{00000000-0005-0000-0000-000093020000}"/>
    <cellStyle name="Normal 5 2 2" xfId="146" xr:uid="{00000000-0005-0000-0000-000094020000}"/>
    <cellStyle name="Normal 5 2 2 2" xfId="676" xr:uid="{00000000-0005-0000-0000-000095020000}"/>
    <cellStyle name="Normal 5 2 2 3" xfId="512" xr:uid="{00000000-0005-0000-0000-000096020000}"/>
    <cellStyle name="Normal 5 2 3" xfId="423" xr:uid="{00000000-0005-0000-0000-000097020000}"/>
    <cellStyle name="Normal 5 2 4" xfId="589" xr:uid="{00000000-0005-0000-0000-000098020000}"/>
    <cellStyle name="Normal 5 3" xfId="200" xr:uid="{00000000-0005-0000-0000-000099020000}"/>
    <cellStyle name="Normal 5 3 2" xfId="623" xr:uid="{00000000-0005-0000-0000-00009A020000}"/>
    <cellStyle name="Normal 5 3 3" xfId="741" xr:uid="{00000000-0005-0000-0000-00009B020000}"/>
    <cellStyle name="Normal 5 3 4" xfId="458" xr:uid="{00000000-0005-0000-0000-00009C020000}"/>
    <cellStyle name="Normal 5 4" xfId="225" xr:uid="{00000000-0005-0000-0000-00009D020000}"/>
    <cellStyle name="Normal 5 4 2" xfId="378" xr:uid="{00000000-0005-0000-0000-00009E020000}"/>
    <cellStyle name="Normal 5 5" xfId="549" xr:uid="{00000000-0005-0000-0000-00009F020000}"/>
    <cellStyle name="Normal 5 6" xfId="699" xr:uid="{00000000-0005-0000-0000-0000A0020000}"/>
    <cellStyle name="Normal 5 7" xfId="306" xr:uid="{00000000-0005-0000-0000-0000A1020000}"/>
    <cellStyle name="Normal 5 8" xfId="773" xr:uid="{00000000-0005-0000-0000-0000A2020000}"/>
    <cellStyle name="Normal 52" xfId="187" xr:uid="{00000000-0005-0000-0000-0000A3020000}"/>
    <cellStyle name="Normal 54" xfId="188" xr:uid="{00000000-0005-0000-0000-0000A4020000}"/>
    <cellStyle name="Normal 6" xfId="30" xr:uid="{00000000-0005-0000-0000-0000A5020000}"/>
    <cellStyle name="Normal 6 10" xfId="88" xr:uid="{00000000-0005-0000-0000-0000A6020000}"/>
    <cellStyle name="Normal 6 11" xfId="851" xr:uid="{E3D8F41D-D1C7-4A74-A805-8D332B5EC49E}"/>
    <cellStyle name="Normal 6 2" xfId="32" xr:uid="{00000000-0005-0000-0000-0000A7020000}"/>
    <cellStyle name="Normal 6 2 2" xfId="51" xr:uid="{00000000-0005-0000-0000-0000A8020000}"/>
    <cellStyle name="Normal 6 2 2 2" xfId="677" xr:uid="{00000000-0005-0000-0000-0000A9020000}"/>
    <cellStyle name="Normal 6 2 2 3" xfId="513" xr:uid="{00000000-0005-0000-0000-0000AA020000}"/>
    <cellStyle name="Normal 6 2 2 4" xfId="147" xr:uid="{00000000-0005-0000-0000-0000AB020000}"/>
    <cellStyle name="Normal 6 2 3" xfId="590" xr:uid="{00000000-0005-0000-0000-0000AC020000}"/>
    <cellStyle name="Normal 6 2 4" xfId="743" xr:uid="{00000000-0005-0000-0000-0000AD020000}"/>
    <cellStyle name="Normal 6 2 5" xfId="424" xr:uid="{00000000-0005-0000-0000-0000AE020000}"/>
    <cellStyle name="Normal 6 2 6" xfId="114" xr:uid="{00000000-0005-0000-0000-0000AF020000}"/>
    <cellStyle name="Normal 6 2 7" xfId="852" xr:uid="{85AA158F-B11F-43FC-8BD5-134C0459C639}"/>
    <cellStyle name="Normal 6 3" xfId="49" xr:uid="{00000000-0005-0000-0000-0000B0020000}"/>
    <cellStyle name="Normal 6 3 2" xfId="624" xr:uid="{00000000-0005-0000-0000-0000B1020000}"/>
    <cellStyle name="Normal 6 3 3" xfId="459" xr:uid="{00000000-0005-0000-0000-0000B2020000}"/>
    <cellStyle name="Normal 6 4" xfId="380" xr:uid="{00000000-0005-0000-0000-0000B3020000}"/>
    <cellStyle name="Normal 6 5" xfId="550" xr:uid="{00000000-0005-0000-0000-0000B4020000}"/>
    <cellStyle name="Normal 6 6" xfId="700" xr:uid="{00000000-0005-0000-0000-0000B5020000}"/>
    <cellStyle name="Normal 6 7" xfId="307" xr:uid="{00000000-0005-0000-0000-0000B6020000}"/>
    <cellStyle name="Normal 6 8" xfId="774" xr:uid="{00000000-0005-0000-0000-0000B7020000}"/>
    <cellStyle name="Normal 6 9" xfId="849" xr:uid="{00000000-0005-0000-0000-0000B8020000}"/>
    <cellStyle name="Normal 7" xfId="29" xr:uid="{00000000-0005-0000-0000-0000B9020000}"/>
    <cellStyle name="Normal 7 2" xfId="125" xr:uid="{00000000-0005-0000-0000-0000BA020000}"/>
    <cellStyle name="Normal 7 3" xfId="118" xr:uid="{00000000-0005-0000-0000-0000BB020000}"/>
    <cellStyle name="Normal 7 3 2" xfId="216" xr:uid="{00000000-0005-0000-0000-0000BC020000}"/>
    <cellStyle name="Normal 7 3 2 2" xfId="255" xr:uid="{00000000-0005-0000-0000-0000BD020000}"/>
    <cellStyle name="Normal 7 3 2 3" xfId="264" xr:uid="{00000000-0005-0000-0000-0000BE020000}"/>
    <cellStyle name="Normal 7 3 3" xfId="252" xr:uid="{00000000-0005-0000-0000-0000BF020000}"/>
    <cellStyle name="Normal 7 3 4" xfId="261" xr:uid="{00000000-0005-0000-0000-0000C0020000}"/>
    <cellStyle name="Normal 7 3 5" xfId="371" xr:uid="{00000000-0005-0000-0000-0000C1020000}"/>
    <cellStyle name="Normal 7 4" xfId="144" xr:uid="{00000000-0005-0000-0000-0000C2020000}"/>
    <cellStyle name="Normal 7 4 2" xfId="253" xr:uid="{00000000-0005-0000-0000-0000C3020000}"/>
    <cellStyle name="Normal 7 4 3" xfId="262" xr:uid="{00000000-0005-0000-0000-0000C4020000}"/>
    <cellStyle name="Normal 7 4 4" xfId="701" xr:uid="{00000000-0005-0000-0000-0000C5020000}"/>
    <cellStyle name="Normal 7 5" xfId="201" xr:uid="{00000000-0005-0000-0000-0000C6020000}"/>
    <cellStyle name="Normal 7 5 2" xfId="313" xr:uid="{00000000-0005-0000-0000-0000C7020000}"/>
    <cellStyle name="Normal 7 6" xfId="250" xr:uid="{00000000-0005-0000-0000-0000C8020000}"/>
    <cellStyle name="Normal 7 7" xfId="260" xr:uid="{00000000-0005-0000-0000-0000C9020000}"/>
    <cellStyle name="Normal 8" xfId="15" xr:uid="{00000000-0005-0000-0000-0000CA020000}"/>
    <cellStyle name="Normal 8 2" xfId="42" xr:uid="{00000000-0005-0000-0000-0000CB020000}"/>
    <cellStyle name="Normal 8 2 2" xfId="241" xr:uid="{00000000-0005-0000-0000-0000CC020000}"/>
    <cellStyle name="Normal 8 2 3" xfId="383" xr:uid="{00000000-0005-0000-0000-0000CD020000}"/>
    <cellStyle name="Normal 8 3" xfId="33" xr:uid="{00000000-0005-0000-0000-0000CE020000}"/>
    <cellStyle name="Normal 8 3 2" xfId="309" xr:uid="{00000000-0005-0000-0000-0000CF020000}"/>
    <cellStyle name="Normal 8 4" xfId="44" xr:uid="{00000000-0005-0000-0000-0000D0020000}"/>
    <cellStyle name="Normal 8 4 2" xfId="189" xr:uid="{00000000-0005-0000-0000-0000D1020000}"/>
    <cellStyle name="Normal 8 5" xfId="230" xr:uid="{00000000-0005-0000-0000-0000D2020000}"/>
    <cellStyle name="Normal 8 6" xfId="298" xr:uid="{00000000-0005-0000-0000-0000D3020000}"/>
    <cellStyle name="Normal 9" xfId="35" xr:uid="{00000000-0005-0000-0000-0000D4020000}"/>
    <cellStyle name="Normal 9 2" xfId="128" xr:uid="{00000000-0005-0000-0000-0000D5020000}"/>
    <cellStyle name="Normal 9 2 2" xfId="524" xr:uid="{00000000-0005-0000-0000-0000D6020000}"/>
    <cellStyle name="Normal 9 2 3" xfId="435" xr:uid="{00000000-0005-0000-0000-0000D7020000}"/>
    <cellStyle name="Normal 9 3" xfId="202" xr:uid="{00000000-0005-0000-0000-0000D8020000}"/>
    <cellStyle name="Normal 9 3 2" xfId="254" xr:uid="{00000000-0005-0000-0000-0000D9020000}"/>
    <cellStyle name="Normal 9 3 3" xfId="263" xr:uid="{00000000-0005-0000-0000-0000DA020000}"/>
    <cellStyle name="Normal 9 3 4" xfId="470" xr:uid="{00000000-0005-0000-0000-0000DB020000}"/>
    <cellStyle name="Normal 9 4" xfId="473" xr:uid="{00000000-0005-0000-0000-0000DC020000}"/>
    <cellStyle name="Normal 9 4 2" xfId="637" xr:uid="{00000000-0005-0000-0000-0000DD020000}"/>
    <cellStyle name="Normal 9 5" xfId="369" xr:uid="{00000000-0005-0000-0000-0000DE020000}"/>
    <cellStyle name="Normal 9 6" xfId="540" xr:uid="{00000000-0005-0000-0000-0000DF020000}"/>
    <cellStyle name="Normal 9 7" xfId="702" xr:uid="{00000000-0005-0000-0000-0000E0020000}"/>
    <cellStyle name="Normal 9 8" xfId="322" xr:uid="{00000000-0005-0000-0000-0000E1020000}"/>
    <cellStyle name="Normal 9 9" xfId="299" xr:uid="{00000000-0005-0000-0000-0000E2020000}"/>
    <cellStyle name="Normal_BAL" xfId="1" xr:uid="{00000000-0005-0000-0000-0000E3020000}"/>
    <cellStyle name="Normál_DCF(Investment,SW-mod)" xfId="203" xr:uid="{00000000-0005-0000-0000-0000E4020000}"/>
    <cellStyle name="Normal_Financial statements 2000 Alcomet" xfId="2" xr:uid="{00000000-0005-0000-0000-0000E5020000}"/>
    <cellStyle name="Normal_Financial statements_bg model 2002" xfId="3" xr:uid="{00000000-0005-0000-0000-0000E6020000}"/>
    <cellStyle name="Normal_FS_2004_Final_28.03.05" xfId="4" xr:uid="{00000000-0005-0000-0000-0000E7020000}"/>
    <cellStyle name="Normal_FS_SOPHARMA_2005 (2)" xfId="5" xr:uid="{00000000-0005-0000-0000-0000E8020000}"/>
    <cellStyle name="Normal_FS'05-Neochim group-raboten_Final2" xfId="6" xr:uid="{00000000-0005-0000-0000-0000E9020000}"/>
    <cellStyle name="Normal_P&amp;L" xfId="7" xr:uid="{00000000-0005-0000-0000-0000EA020000}"/>
    <cellStyle name="Normal_P&amp;L_Financial statements_bg model 2002" xfId="8" xr:uid="{00000000-0005-0000-0000-0000EB020000}"/>
    <cellStyle name="Normal_Sheet2" xfId="9" xr:uid="{00000000-0005-0000-0000-0000EC020000}"/>
    <cellStyle name="Normal_SOPHARMA_FS_01_12_2007_predvaritelen" xfId="10" xr:uid="{00000000-0005-0000-0000-0000ED020000}"/>
    <cellStyle name="Note 2" xfId="375" xr:uid="{00000000-0005-0000-0000-0000EE020000}"/>
    <cellStyle name="Note 2 2" xfId="419" xr:uid="{00000000-0005-0000-0000-0000EF020000}"/>
    <cellStyle name="Note 2 2 2" xfId="508" xr:uid="{00000000-0005-0000-0000-0000F0020000}"/>
    <cellStyle name="Note 2 2 2 2" xfId="672" xr:uid="{00000000-0005-0000-0000-0000F1020000}"/>
    <cellStyle name="Note 2 2 3" xfId="585" xr:uid="{00000000-0005-0000-0000-0000F2020000}"/>
    <cellStyle name="Note 2 3" xfId="454" xr:uid="{00000000-0005-0000-0000-0000F3020000}"/>
    <cellStyle name="Note 2 3 2" xfId="619" xr:uid="{00000000-0005-0000-0000-0000F4020000}"/>
    <cellStyle name="Note 2 4" xfId="545" xr:uid="{00000000-0005-0000-0000-0000F5020000}"/>
    <cellStyle name="Note 2 5" xfId="737" xr:uid="{00000000-0005-0000-0000-0000F6020000}"/>
    <cellStyle name="Note 2 6" xfId="769" xr:uid="{00000000-0005-0000-0000-0000F7020000}"/>
    <cellStyle name="Note 3" xfId="370" xr:uid="{00000000-0005-0000-0000-0000F8020000}"/>
    <cellStyle name="Note 3 2" xfId="474" xr:uid="{00000000-0005-0000-0000-0000F9020000}"/>
    <cellStyle name="Note 3 2 2" xfId="638" xr:uid="{00000000-0005-0000-0000-0000FA020000}"/>
    <cellStyle name="Note 3 3" xfId="541" xr:uid="{00000000-0005-0000-0000-0000FB020000}"/>
    <cellStyle name="Note 3 4" xfId="804" xr:uid="{00000000-0005-0000-0000-0000FC020000}"/>
    <cellStyle name="Note 4" xfId="403" xr:uid="{00000000-0005-0000-0000-0000FD020000}"/>
    <cellStyle name="Note 4 2" xfId="492" xr:uid="{00000000-0005-0000-0000-0000FE020000}"/>
    <cellStyle name="Note 4 2 2" xfId="656" xr:uid="{00000000-0005-0000-0000-0000FF020000}"/>
    <cellStyle name="Note 4 3" xfId="569" xr:uid="{00000000-0005-0000-0000-000000030000}"/>
    <cellStyle name="Note 5" xfId="438" xr:uid="{00000000-0005-0000-0000-000001030000}"/>
    <cellStyle name="Note 5 2" xfId="603" xr:uid="{00000000-0005-0000-0000-000002030000}"/>
    <cellStyle name="Note 6" xfId="713" xr:uid="{00000000-0005-0000-0000-000003030000}"/>
    <cellStyle name="Note 7" xfId="764" xr:uid="{00000000-0005-0000-0000-000004030000}"/>
    <cellStyle name="Output" xfId="61" builtinId="21" customBuiltin="1"/>
    <cellStyle name="Output 2" xfId="333" xr:uid="{00000000-0005-0000-0000-000006030000}"/>
    <cellStyle name="Output 2 2" xfId="799" xr:uid="{00000000-0005-0000-0000-000007030000}"/>
    <cellStyle name="Percent" xfId="13" builtinId="5"/>
    <cellStyle name="Percent 2" xfId="27" xr:uid="{00000000-0005-0000-0000-000009030000}"/>
    <cellStyle name="Percent 2 2" xfId="121" xr:uid="{00000000-0005-0000-0000-00000A030000}"/>
    <cellStyle name="Percent 2 2 2" xfId="150" xr:uid="{00000000-0005-0000-0000-00000B030000}"/>
    <cellStyle name="Percent 2 2 2 2" xfId="379" xr:uid="{00000000-0005-0000-0000-00000C030000}"/>
    <cellStyle name="Percent 2 2 3" xfId="703" xr:uid="{00000000-0005-0000-0000-00000D030000}"/>
    <cellStyle name="Percent 2 2 4" xfId="301" xr:uid="{00000000-0005-0000-0000-00000E030000}"/>
    <cellStyle name="Percent 2 3" xfId="135" xr:uid="{00000000-0005-0000-0000-00000F030000}"/>
    <cellStyle name="Percent 2 3 2" xfId="742" xr:uid="{00000000-0005-0000-0000-000010030000}"/>
    <cellStyle name="Percent 2 3 3" xfId="323" xr:uid="{00000000-0005-0000-0000-000011030000}"/>
    <cellStyle name="Percent 2 4" xfId="100" xr:uid="{00000000-0005-0000-0000-000012030000}"/>
    <cellStyle name="Percent 2 4 2" xfId="149" xr:uid="{00000000-0005-0000-0000-000013030000}"/>
    <cellStyle name="Percent 2 4 3" xfId="305" xr:uid="{00000000-0005-0000-0000-000014030000}"/>
    <cellStyle name="Percent 2 5" xfId="284" xr:uid="{00000000-0005-0000-0000-000015030000}"/>
    <cellStyle name="Percent 3" xfId="21" xr:uid="{00000000-0005-0000-0000-000016030000}"/>
    <cellStyle name="Percent 3 2" xfId="41" xr:uid="{00000000-0005-0000-0000-000017030000}"/>
    <cellStyle name="Percent 3 2 2" xfId="140" xr:uid="{00000000-0005-0000-0000-000018030000}"/>
    <cellStyle name="Percent 3 2 2 2" xfId="483" xr:uid="{00000000-0005-0000-0000-000019030000}"/>
    <cellStyle name="Percent 3 2 3" xfId="123" xr:uid="{00000000-0005-0000-0000-00001A030000}"/>
    <cellStyle name="Percent 3 2 3 2" xfId="647" xr:uid="{00000000-0005-0000-0000-00001B030000}"/>
    <cellStyle name="Percent 3 3" xfId="36" xr:uid="{00000000-0005-0000-0000-00001C030000}"/>
    <cellStyle name="Percent 3 3 2" xfId="387" xr:uid="{00000000-0005-0000-0000-00001D030000}"/>
    <cellStyle name="Percent 3 3 3" xfId="104" xr:uid="{00000000-0005-0000-0000-00001E030000}"/>
    <cellStyle name="Percent 3 4" xfId="556" xr:uid="{00000000-0005-0000-0000-00001F030000}"/>
    <cellStyle name="Percent 3 5" xfId="302" xr:uid="{00000000-0005-0000-0000-000020030000}"/>
    <cellStyle name="Percent 4" xfId="99" xr:uid="{00000000-0005-0000-0000-000021030000}"/>
    <cellStyle name="Percent 4 2" xfId="160" xr:uid="{00000000-0005-0000-0000-000022030000}"/>
    <cellStyle name="Percent 4 2 2" xfId="704" xr:uid="{00000000-0005-0000-0000-000023030000}"/>
    <cellStyle name="Percent 4 3" xfId="148" xr:uid="{00000000-0005-0000-0000-000024030000}"/>
    <cellStyle name="Percent 4 3 2" xfId="312" xr:uid="{00000000-0005-0000-0000-000025030000}"/>
    <cellStyle name="Percent 4 4" xfId="204" xr:uid="{00000000-0005-0000-0000-000026030000}"/>
    <cellStyle name="Percent 4 5" xfId="228" xr:uid="{00000000-0005-0000-0000-000027030000}"/>
    <cellStyle name="Percent 5" xfId="180" xr:uid="{00000000-0005-0000-0000-000028030000}"/>
    <cellStyle name="Percent 5 2" xfId="208" xr:uid="{00000000-0005-0000-0000-000029030000}"/>
    <cellStyle name="Percent 5 2 2" xfId="683" xr:uid="{00000000-0005-0000-0000-00002A030000}"/>
    <cellStyle name="Percent 5 2 3" xfId="519" xr:uid="{00000000-0005-0000-0000-00002B030000}"/>
    <cellStyle name="Percent 5 3" xfId="596" xr:uid="{00000000-0005-0000-0000-00002C030000}"/>
    <cellStyle name="Percent 5 4" xfId="706" xr:uid="{00000000-0005-0000-0000-00002D030000}"/>
    <cellStyle name="Percent 5 5" xfId="430" xr:uid="{00000000-0005-0000-0000-00002E030000}"/>
    <cellStyle name="Percent 6" xfId="154" xr:uid="{00000000-0005-0000-0000-00002F030000}"/>
    <cellStyle name="Percent 6 2" xfId="630" xr:uid="{00000000-0005-0000-0000-000030030000}"/>
    <cellStyle name="Percent 6 3" xfId="465" xr:uid="{00000000-0005-0000-0000-000031030000}"/>
    <cellStyle name="Percent 7" xfId="205" xr:uid="{00000000-0005-0000-0000-000032030000}"/>
    <cellStyle name="Percent 7 2" xfId="366" xr:uid="{00000000-0005-0000-0000-000033030000}"/>
    <cellStyle name="Percent 8" xfId="248" xr:uid="{00000000-0005-0000-0000-000034030000}"/>
    <cellStyle name="Percent 8 2" xfId="705" xr:uid="{00000000-0005-0000-0000-000035030000}"/>
    <cellStyle name="Procentowy 2" xfId="221" xr:uid="{00000000-0005-0000-0000-000036030000}"/>
    <cellStyle name="Title 2" xfId="726" xr:uid="{00000000-0005-0000-0000-000037030000}"/>
    <cellStyle name="Title 2 2" xfId="790" xr:uid="{00000000-0005-0000-0000-000038030000}"/>
    <cellStyle name="Title 3" xfId="324" xr:uid="{00000000-0005-0000-0000-000039030000}"/>
    <cellStyle name="Total" xfId="67" builtinId="25" customBuiltin="1"/>
    <cellStyle name="Total 2" xfId="339" xr:uid="{00000000-0005-0000-0000-00003B030000}"/>
    <cellStyle name="Total 2 2" xfId="806" xr:uid="{00000000-0005-0000-0000-00003C030000}"/>
    <cellStyle name="Warning Text" xfId="65" builtinId="11" customBuiltin="1"/>
    <cellStyle name="Warning Text 2" xfId="337" xr:uid="{00000000-0005-0000-0000-00003E030000}"/>
    <cellStyle name="Warning Text 2 2" xfId="803" xr:uid="{00000000-0005-0000-0000-00003F030000}"/>
    <cellStyle name="Обычный 2" xfId="22" xr:uid="{00000000-0005-0000-0000-000040030000}"/>
    <cellStyle name="Обычный 2 2" xfId="110" xr:uid="{00000000-0005-0000-0000-000041030000}"/>
    <cellStyle name="Обычный 2 3" xfId="138" xr:uid="{00000000-0005-0000-0000-000042030000}"/>
    <cellStyle name="Обычный 2 4" xfId="106" xr:uid="{00000000-0005-0000-0000-000043030000}"/>
    <cellStyle name="Обычный 2_9" xfId="108" xr:uid="{00000000-0005-0000-0000-000044030000}"/>
    <cellStyle name="Обычный 3" xfId="207" xr:uid="{00000000-0005-0000-0000-000045030000}"/>
    <cellStyle name="Обычный 3 2" xfId="275" xr:uid="{00000000-0005-0000-0000-000046030000}"/>
    <cellStyle name="Обычный 4" xfId="269" xr:uid="{00000000-0005-0000-0000-000047030000}"/>
    <cellStyle name="Обычный 5" xfId="215" xr:uid="{00000000-0005-0000-0000-000048030000}"/>
    <cellStyle name="Обычный 5 2" xfId="270" xr:uid="{00000000-0005-0000-0000-000049030000}"/>
    <cellStyle name="Обычный_1-3 кв" xfId="227" xr:uid="{00000000-0005-0000-0000-00004A030000}"/>
    <cellStyle name="Финансовый 2" xfId="143" xr:uid="{00000000-0005-0000-0000-00004B030000}"/>
    <cellStyle name="Финансовый 2 2" xfId="239" xr:uid="{00000000-0005-0000-0000-00004C030000}"/>
    <cellStyle name="Финансовый 2 3" xfId="224" xr:uid="{00000000-0005-0000-0000-00004D030000}"/>
    <cellStyle name="Финансовый 2 3 2" xfId="276" xr:uid="{00000000-0005-0000-0000-00004E030000}"/>
    <cellStyle name="Финансовый 2 4" xfId="280" xr:uid="{00000000-0005-0000-0000-00004F030000}"/>
    <cellStyle name="Финансовый 2 5" xfId="291" xr:uid="{00000000-0005-0000-0000-000050030000}"/>
    <cellStyle name="Финансовый 3" xfId="277" xr:uid="{00000000-0005-0000-0000-000051030000}"/>
    <cellStyle name="числовой" xfId="229" xr:uid="{00000000-0005-0000-0000-000052030000}"/>
  </cellStyles>
  <dxfs count="0"/>
  <tableStyles count="0" defaultTableStyle="TableStyleMedium9" defaultPivotStyle="PivotStyleLight16"/>
  <colors>
    <mruColors>
      <color rgb="FFCCFFCC"/>
      <color rgb="FF66FF66"/>
      <color rgb="FFFF00FF"/>
      <color rgb="FF00FF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707109-9EDB-4C46-BF1C-9D5D152460C1}">
  <sheetPr>
    <pageSetUpPr fitToPage="1"/>
  </sheetPr>
  <dimension ref="A1:WVQ65"/>
  <sheetViews>
    <sheetView tabSelected="1" view="pageBreakPreview" topLeftCell="A16" zoomScale="70" zoomScaleNormal="70" zoomScaleSheetLayoutView="70" workbookViewId="0">
      <selection activeCell="E33" sqref="E33"/>
    </sheetView>
  </sheetViews>
  <sheetFormatPr defaultColWidth="0" defaultRowHeight="0" customHeight="1" zeroHeight="1"/>
  <cols>
    <col min="1" max="2" width="9.28515625" style="59" customWidth="1"/>
    <col min="3" max="3" width="16.7109375" style="59" customWidth="1"/>
    <col min="4" max="6" width="9.28515625" style="59" customWidth="1"/>
    <col min="7" max="7" width="23.28515625" style="59" customWidth="1"/>
    <col min="8" max="9" width="9.28515625" style="59" customWidth="1"/>
    <col min="10" max="256" width="9.28515625" style="59" hidden="1"/>
    <col min="257" max="258" width="9.28515625" style="59" customWidth="1"/>
    <col min="259" max="259" width="16.7109375" style="59" customWidth="1"/>
    <col min="260" max="262" width="9.28515625" style="59" customWidth="1"/>
    <col min="263" max="263" width="23.28515625" style="59" customWidth="1"/>
    <col min="264" max="265" width="9.28515625" style="59" customWidth="1"/>
    <col min="266" max="512" width="9.28515625" style="59" hidden="1"/>
    <col min="513" max="514" width="9.28515625" style="59" customWidth="1"/>
    <col min="515" max="515" width="16.7109375" style="59" customWidth="1"/>
    <col min="516" max="518" width="9.28515625" style="59" customWidth="1"/>
    <col min="519" max="519" width="23.28515625" style="59" customWidth="1"/>
    <col min="520" max="521" width="9.28515625" style="59" customWidth="1"/>
    <col min="522" max="768" width="9.28515625" style="59" hidden="1"/>
    <col min="769" max="770" width="9.28515625" style="59" customWidth="1"/>
    <col min="771" max="771" width="16.7109375" style="59" customWidth="1"/>
    <col min="772" max="774" width="9.28515625" style="59" customWidth="1"/>
    <col min="775" max="775" width="23.28515625" style="59" customWidth="1"/>
    <col min="776" max="777" width="9.28515625" style="59" customWidth="1"/>
    <col min="778" max="1024" width="9.28515625" style="59" hidden="1"/>
    <col min="1025" max="1026" width="9.28515625" style="59" customWidth="1"/>
    <col min="1027" max="1027" width="16.7109375" style="59" customWidth="1"/>
    <col min="1028" max="1030" width="9.28515625" style="59" customWidth="1"/>
    <col min="1031" max="1031" width="23.28515625" style="59" customWidth="1"/>
    <col min="1032" max="1033" width="9.28515625" style="59" customWidth="1"/>
    <col min="1034" max="1280" width="9.28515625" style="59" hidden="1"/>
    <col min="1281" max="1282" width="9.28515625" style="59" customWidth="1"/>
    <col min="1283" max="1283" width="16.7109375" style="59" customWidth="1"/>
    <col min="1284" max="1286" width="9.28515625" style="59" customWidth="1"/>
    <col min="1287" max="1287" width="23.28515625" style="59" customWidth="1"/>
    <col min="1288" max="1289" width="9.28515625" style="59" customWidth="1"/>
    <col min="1290" max="1536" width="9.28515625" style="59" hidden="1"/>
    <col min="1537" max="1538" width="9.28515625" style="59" customWidth="1"/>
    <col min="1539" max="1539" width="16.7109375" style="59" customWidth="1"/>
    <col min="1540" max="1542" width="9.28515625" style="59" customWidth="1"/>
    <col min="1543" max="1543" width="23.28515625" style="59" customWidth="1"/>
    <col min="1544" max="1545" width="9.28515625" style="59" customWidth="1"/>
    <col min="1546" max="1792" width="9.28515625" style="59" hidden="1"/>
    <col min="1793" max="1794" width="9.28515625" style="59" customWidth="1"/>
    <col min="1795" max="1795" width="16.7109375" style="59" customWidth="1"/>
    <col min="1796" max="1798" width="9.28515625" style="59" customWidth="1"/>
    <col min="1799" max="1799" width="23.28515625" style="59" customWidth="1"/>
    <col min="1800" max="1801" width="9.28515625" style="59" customWidth="1"/>
    <col min="1802" max="2048" width="9.28515625" style="59" hidden="1"/>
    <col min="2049" max="2050" width="9.28515625" style="59" customWidth="1"/>
    <col min="2051" max="2051" width="16.7109375" style="59" customWidth="1"/>
    <col min="2052" max="2054" width="9.28515625" style="59" customWidth="1"/>
    <col min="2055" max="2055" width="23.28515625" style="59" customWidth="1"/>
    <col min="2056" max="2057" width="9.28515625" style="59" customWidth="1"/>
    <col min="2058" max="2304" width="9.28515625" style="59" hidden="1"/>
    <col min="2305" max="2306" width="9.28515625" style="59" customWidth="1"/>
    <col min="2307" max="2307" width="16.7109375" style="59" customWidth="1"/>
    <col min="2308" max="2310" width="9.28515625" style="59" customWidth="1"/>
    <col min="2311" max="2311" width="23.28515625" style="59" customWidth="1"/>
    <col min="2312" max="2313" width="9.28515625" style="59" customWidth="1"/>
    <col min="2314" max="2560" width="9.28515625" style="59" hidden="1"/>
    <col min="2561" max="2562" width="9.28515625" style="59" customWidth="1"/>
    <col min="2563" max="2563" width="16.7109375" style="59" customWidth="1"/>
    <col min="2564" max="2566" width="9.28515625" style="59" customWidth="1"/>
    <col min="2567" max="2567" width="23.28515625" style="59" customWidth="1"/>
    <col min="2568" max="2569" width="9.28515625" style="59" customWidth="1"/>
    <col min="2570" max="2816" width="9.28515625" style="59" hidden="1"/>
    <col min="2817" max="2818" width="9.28515625" style="59" customWidth="1"/>
    <col min="2819" max="2819" width="16.7109375" style="59" customWidth="1"/>
    <col min="2820" max="2822" width="9.28515625" style="59" customWidth="1"/>
    <col min="2823" max="2823" width="23.28515625" style="59" customWidth="1"/>
    <col min="2824" max="2825" width="9.28515625" style="59" customWidth="1"/>
    <col min="2826" max="3072" width="9.28515625" style="59" hidden="1"/>
    <col min="3073" max="3074" width="9.28515625" style="59" customWidth="1"/>
    <col min="3075" max="3075" width="16.7109375" style="59" customWidth="1"/>
    <col min="3076" max="3078" width="9.28515625" style="59" customWidth="1"/>
    <col min="3079" max="3079" width="23.28515625" style="59" customWidth="1"/>
    <col min="3080" max="3081" width="9.28515625" style="59" customWidth="1"/>
    <col min="3082" max="3328" width="9.28515625" style="59" hidden="1"/>
    <col min="3329" max="3330" width="9.28515625" style="59" customWidth="1"/>
    <col min="3331" max="3331" width="16.7109375" style="59" customWidth="1"/>
    <col min="3332" max="3334" width="9.28515625" style="59" customWidth="1"/>
    <col min="3335" max="3335" width="23.28515625" style="59" customWidth="1"/>
    <col min="3336" max="3337" width="9.28515625" style="59" customWidth="1"/>
    <col min="3338" max="3584" width="9.28515625" style="59" hidden="1"/>
    <col min="3585" max="3586" width="9.28515625" style="59" customWidth="1"/>
    <col min="3587" max="3587" width="16.7109375" style="59" customWidth="1"/>
    <col min="3588" max="3590" width="9.28515625" style="59" customWidth="1"/>
    <col min="3591" max="3591" width="23.28515625" style="59" customWidth="1"/>
    <col min="3592" max="3593" width="9.28515625" style="59" customWidth="1"/>
    <col min="3594" max="3840" width="9.28515625" style="59" hidden="1"/>
    <col min="3841" max="3842" width="9.28515625" style="59" customWidth="1"/>
    <col min="3843" max="3843" width="16.7109375" style="59" customWidth="1"/>
    <col min="3844" max="3846" width="9.28515625" style="59" customWidth="1"/>
    <col min="3847" max="3847" width="23.28515625" style="59" customWidth="1"/>
    <col min="3848" max="3849" width="9.28515625" style="59" customWidth="1"/>
    <col min="3850" max="4096" width="9.28515625" style="59" hidden="1"/>
    <col min="4097" max="4098" width="9.28515625" style="59" customWidth="1"/>
    <col min="4099" max="4099" width="16.7109375" style="59" customWidth="1"/>
    <col min="4100" max="4102" width="9.28515625" style="59" customWidth="1"/>
    <col min="4103" max="4103" width="23.28515625" style="59" customWidth="1"/>
    <col min="4104" max="4105" width="9.28515625" style="59" customWidth="1"/>
    <col min="4106" max="4352" width="9.28515625" style="59" hidden="1"/>
    <col min="4353" max="4354" width="9.28515625" style="59" customWidth="1"/>
    <col min="4355" max="4355" width="16.7109375" style="59" customWidth="1"/>
    <col min="4356" max="4358" width="9.28515625" style="59" customWidth="1"/>
    <col min="4359" max="4359" width="23.28515625" style="59" customWidth="1"/>
    <col min="4360" max="4361" width="9.28515625" style="59" customWidth="1"/>
    <col min="4362" max="4608" width="9.28515625" style="59" hidden="1"/>
    <col min="4609" max="4610" width="9.28515625" style="59" customWidth="1"/>
    <col min="4611" max="4611" width="16.7109375" style="59" customWidth="1"/>
    <col min="4612" max="4614" width="9.28515625" style="59" customWidth="1"/>
    <col min="4615" max="4615" width="23.28515625" style="59" customWidth="1"/>
    <col min="4616" max="4617" width="9.28515625" style="59" customWidth="1"/>
    <col min="4618" max="4864" width="9.28515625" style="59" hidden="1"/>
    <col min="4865" max="4866" width="9.28515625" style="59" customWidth="1"/>
    <col min="4867" max="4867" width="16.7109375" style="59" customWidth="1"/>
    <col min="4868" max="4870" width="9.28515625" style="59" customWidth="1"/>
    <col min="4871" max="4871" width="23.28515625" style="59" customWidth="1"/>
    <col min="4872" max="4873" width="9.28515625" style="59" customWidth="1"/>
    <col min="4874" max="5120" width="9.28515625" style="59" hidden="1"/>
    <col min="5121" max="5122" width="9.28515625" style="59" customWidth="1"/>
    <col min="5123" max="5123" width="16.7109375" style="59" customWidth="1"/>
    <col min="5124" max="5126" width="9.28515625" style="59" customWidth="1"/>
    <col min="5127" max="5127" width="23.28515625" style="59" customWidth="1"/>
    <col min="5128" max="5129" width="9.28515625" style="59" customWidth="1"/>
    <col min="5130" max="5376" width="9.28515625" style="59" hidden="1"/>
    <col min="5377" max="5378" width="9.28515625" style="59" customWidth="1"/>
    <col min="5379" max="5379" width="16.7109375" style="59" customWidth="1"/>
    <col min="5380" max="5382" width="9.28515625" style="59" customWidth="1"/>
    <col min="5383" max="5383" width="23.28515625" style="59" customWidth="1"/>
    <col min="5384" max="5385" width="9.28515625" style="59" customWidth="1"/>
    <col min="5386" max="5632" width="9.28515625" style="59" hidden="1"/>
    <col min="5633" max="5634" width="9.28515625" style="59" customWidth="1"/>
    <col min="5635" max="5635" width="16.7109375" style="59" customWidth="1"/>
    <col min="5636" max="5638" width="9.28515625" style="59" customWidth="1"/>
    <col min="5639" max="5639" width="23.28515625" style="59" customWidth="1"/>
    <col min="5640" max="5641" width="9.28515625" style="59" customWidth="1"/>
    <col min="5642" max="5888" width="9.28515625" style="59" hidden="1"/>
    <col min="5889" max="5890" width="9.28515625" style="59" customWidth="1"/>
    <col min="5891" max="5891" width="16.7109375" style="59" customWidth="1"/>
    <col min="5892" max="5894" width="9.28515625" style="59" customWidth="1"/>
    <col min="5895" max="5895" width="23.28515625" style="59" customWidth="1"/>
    <col min="5896" max="5897" width="9.28515625" style="59" customWidth="1"/>
    <col min="5898" max="6144" width="9.28515625" style="59" hidden="1"/>
    <col min="6145" max="6146" width="9.28515625" style="59" customWidth="1"/>
    <col min="6147" max="6147" width="16.7109375" style="59" customWidth="1"/>
    <col min="6148" max="6150" width="9.28515625" style="59" customWidth="1"/>
    <col min="6151" max="6151" width="23.28515625" style="59" customWidth="1"/>
    <col min="6152" max="6153" width="9.28515625" style="59" customWidth="1"/>
    <col min="6154" max="6400" width="9.28515625" style="59" hidden="1"/>
    <col min="6401" max="6402" width="9.28515625" style="59" customWidth="1"/>
    <col min="6403" max="6403" width="16.7109375" style="59" customWidth="1"/>
    <col min="6404" max="6406" width="9.28515625" style="59" customWidth="1"/>
    <col min="6407" max="6407" width="23.28515625" style="59" customWidth="1"/>
    <col min="6408" max="6409" width="9.28515625" style="59" customWidth="1"/>
    <col min="6410" max="6656" width="9.28515625" style="59" hidden="1"/>
    <col min="6657" max="6658" width="9.28515625" style="59" customWidth="1"/>
    <col min="6659" max="6659" width="16.7109375" style="59" customWidth="1"/>
    <col min="6660" max="6662" width="9.28515625" style="59" customWidth="1"/>
    <col min="6663" max="6663" width="23.28515625" style="59" customWidth="1"/>
    <col min="6664" max="6665" width="9.28515625" style="59" customWidth="1"/>
    <col min="6666" max="6912" width="9.28515625" style="59" hidden="1"/>
    <col min="6913" max="6914" width="9.28515625" style="59" customWidth="1"/>
    <col min="6915" max="6915" width="16.7109375" style="59" customWidth="1"/>
    <col min="6916" max="6918" width="9.28515625" style="59" customWidth="1"/>
    <col min="6919" max="6919" width="23.28515625" style="59" customWidth="1"/>
    <col min="6920" max="6921" width="9.28515625" style="59" customWidth="1"/>
    <col min="6922" max="7168" width="9.28515625" style="59" hidden="1"/>
    <col min="7169" max="7170" width="9.28515625" style="59" customWidth="1"/>
    <col min="7171" max="7171" width="16.7109375" style="59" customWidth="1"/>
    <col min="7172" max="7174" width="9.28515625" style="59" customWidth="1"/>
    <col min="7175" max="7175" width="23.28515625" style="59" customWidth="1"/>
    <col min="7176" max="7177" width="9.28515625" style="59" customWidth="1"/>
    <col min="7178" max="7424" width="9.28515625" style="59" hidden="1"/>
    <col min="7425" max="7426" width="9.28515625" style="59" customWidth="1"/>
    <col min="7427" max="7427" width="16.7109375" style="59" customWidth="1"/>
    <col min="7428" max="7430" width="9.28515625" style="59" customWidth="1"/>
    <col min="7431" max="7431" width="23.28515625" style="59" customWidth="1"/>
    <col min="7432" max="7433" width="9.28515625" style="59" customWidth="1"/>
    <col min="7434" max="7680" width="9.28515625" style="59" hidden="1"/>
    <col min="7681" max="7682" width="9.28515625" style="59" customWidth="1"/>
    <col min="7683" max="7683" width="16.7109375" style="59" customWidth="1"/>
    <col min="7684" max="7686" width="9.28515625" style="59" customWidth="1"/>
    <col min="7687" max="7687" width="23.28515625" style="59" customWidth="1"/>
    <col min="7688" max="7689" width="9.28515625" style="59" customWidth="1"/>
    <col min="7690" max="7936" width="9.28515625" style="59" hidden="1"/>
    <col min="7937" max="7938" width="9.28515625" style="59" customWidth="1"/>
    <col min="7939" max="7939" width="16.7109375" style="59" customWidth="1"/>
    <col min="7940" max="7942" width="9.28515625" style="59" customWidth="1"/>
    <col min="7943" max="7943" width="23.28515625" style="59" customWidth="1"/>
    <col min="7944" max="7945" width="9.28515625" style="59" customWidth="1"/>
    <col min="7946" max="8192" width="9.28515625" style="59" hidden="1"/>
    <col min="8193" max="8194" width="9.28515625" style="59" customWidth="1"/>
    <col min="8195" max="8195" width="16.7109375" style="59" customWidth="1"/>
    <col min="8196" max="8198" width="9.28515625" style="59" customWidth="1"/>
    <col min="8199" max="8199" width="23.28515625" style="59" customWidth="1"/>
    <col min="8200" max="8201" width="9.28515625" style="59" customWidth="1"/>
    <col min="8202" max="8448" width="9.28515625" style="59" hidden="1"/>
    <col min="8449" max="8450" width="9.28515625" style="59" customWidth="1"/>
    <col min="8451" max="8451" width="16.7109375" style="59" customWidth="1"/>
    <col min="8452" max="8454" width="9.28515625" style="59" customWidth="1"/>
    <col min="8455" max="8455" width="23.28515625" style="59" customWidth="1"/>
    <col min="8456" max="8457" width="9.28515625" style="59" customWidth="1"/>
    <col min="8458" max="8704" width="9.28515625" style="59" hidden="1"/>
    <col min="8705" max="8706" width="9.28515625" style="59" customWidth="1"/>
    <col min="8707" max="8707" width="16.7109375" style="59" customWidth="1"/>
    <col min="8708" max="8710" width="9.28515625" style="59" customWidth="1"/>
    <col min="8711" max="8711" width="23.28515625" style="59" customWidth="1"/>
    <col min="8712" max="8713" width="9.28515625" style="59" customWidth="1"/>
    <col min="8714" max="8960" width="9.28515625" style="59" hidden="1"/>
    <col min="8961" max="8962" width="9.28515625" style="59" customWidth="1"/>
    <col min="8963" max="8963" width="16.7109375" style="59" customWidth="1"/>
    <col min="8964" max="8966" width="9.28515625" style="59" customWidth="1"/>
    <col min="8967" max="8967" width="23.28515625" style="59" customWidth="1"/>
    <col min="8968" max="8969" width="9.28515625" style="59" customWidth="1"/>
    <col min="8970" max="9216" width="9.28515625" style="59" hidden="1"/>
    <col min="9217" max="9218" width="9.28515625" style="59" customWidth="1"/>
    <col min="9219" max="9219" width="16.7109375" style="59" customWidth="1"/>
    <col min="9220" max="9222" width="9.28515625" style="59" customWidth="1"/>
    <col min="9223" max="9223" width="23.28515625" style="59" customWidth="1"/>
    <col min="9224" max="9225" width="9.28515625" style="59" customWidth="1"/>
    <col min="9226" max="9472" width="9.28515625" style="59" hidden="1"/>
    <col min="9473" max="9474" width="9.28515625" style="59" customWidth="1"/>
    <col min="9475" max="9475" width="16.7109375" style="59" customWidth="1"/>
    <col min="9476" max="9478" width="9.28515625" style="59" customWidth="1"/>
    <col min="9479" max="9479" width="23.28515625" style="59" customWidth="1"/>
    <col min="9480" max="9481" width="9.28515625" style="59" customWidth="1"/>
    <col min="9482" max="9728" width="9.28515625" style="59" hidden="1"/>
    <col min="9729" max="9730" width="9.28515625" style="59" customWidth="1"/>
    <col min="9731" max="9731" width="16.7109375" style="59" customWidth="1"/>
    <col min="9732" max="9734" width="9.28515625" style="59" customWidth="1"/>
    <col min="9735" max="9735" width="23.28515625" style="59" customWidth="1"/>
    <col min="9736" max="9737" width="9.28515625" style="59" customWidth="1"/>
    <col min="9738" max="9984" width="9.28515625" style="59" hidden="1"/>
    <col min="9985" max="9986" width="9.28515625" style="59" customWidth="1"/>
    <col min="9987" max="9987" width="16.7109375" style="59" customWidth="1"/>
    <col min="9988" max="9990" width="9.28515625" style="59" customWidth="1"/>
    <col min="9991" max="9991" width="23.28515625" style="59" customWidth="1"/>
    <col min="9992" max="9993" width="9.28515625" style="59" customWidth="1"/>
    <col min="9994" max="10240" width="9.28515625" style="59" hidden="1"/>
    <col min="10241" max="10242" width="9.28515625" style="59" customWidth="1"/>
    <col min="10243" max="10243" width="16.7109375" style="59" customWidth="1"/>
    <col min="10244" max="10246" width="9.28515625" style="59" customWidth="1"/>
    <col min="10247" max="10247" width="23.28515625" style="59" customWidth="1"/>
    <col min="10248" max="10249" width="9.28515625" style="59" customWidth="1"/>
    <col min="10250" max="10496" width="9.28515625" style="59" hidden="1"/>
    <col min="10497" max="10498" width="9.28515625" style="59" customWidth="1"/>
    <col min="10499" max="10499" width="16.7109375" style="59" customWidth="1"/>
    <col min="10500" max="10502" width="9.28515625" style="59" customWidth="1"/>
    <col min="10503" max="10503" width="23.28515625" style="59" customWidth="1"/>
    <col min="10504" max="10505" width="9.28515625" style="59" customWidth="1"/>
    <col min="10506" max="10752" width="9.28515625" style="59" hidden="1"/>
    <col min="10753" max="10754" width="9.28515625" style="59" customWidth="1"/>
    <col min="10755" max="10755" width="16.7109375" style="59" customWidth="1"/>
    <col min="10756" max="10758" width="9.28515625" style="59" customWidth="1"/>
    <col min="10759" max="10759" width="23.28515625" style="59" customWidth="1"/>
    <col min="10760" max="10761" width="9.28515625" style="59" customWidth="1"/>
    <col min="10762" max="11008" width="9.28515625" style="59" hidden="1"/>
    <col min="11009" max="11010" width="9.28515625" style="59" customWidth="1"/>
    <col min="11011" max="11011" width="16.7109375" style="59" customWidth="1"/>
    <col min="11012" max="11014" width="9.28515625" style="59" customWidth="1"/>
    <col min="11015" max="11015" width="23.28515625" style="59" customWidth="1"/>
    <col min="11016" max="11017" width="9.28515625" style="59" customWidth="1"/>
    <col min="11018" max="11264" width="9.28515625" style="59" hidden="1"/>
    <col min="11265" max="11266" width="9.28515625" style="59" customWidth="1"/>
    <col min="11267" max="11267" width="16.7109375" style="59" customWidth="1"/>
    <col min="11268" max="11270" width="9.28515625" style="59" customWidth="1"/>
    <col min="11271" max="11271" width="23.28515625" style="59" customWidth="1"/>
    <col min="11272" max="11273" width="9.28515625" style="59" customWidth="1"/>
    <col min="11274" max="11520" width="9.28515625" style="59" hidden="1"/>
    <col min="11521" max="11522" width="9.28515625" style="59" customWidth="1"/>
    <col min="11523" max="11523" width="16.7109375" style="59" customWidth="1"/>
    <col min="11524" max="11526" width="9.28515625" style="59" customWidth="1"/>
    <col min="11527" max="11527" width="23.28515625" style="59" customWidth="1"/>
    <col min="11528" max="11529" width="9.28515625" style="59" customWidth="1"/>
    <col min="11530" max="11776" width="9.28515625" style="59" hidden="1"/>
    <col min="11777" max="11778" width="9.28515625" style="59" customWidth="1"/>
    <col min="11779" max="11779" width="16.7109375" style="59" customWidth="1"/>
    <col min="11780" max="11782" width="9.28515625" style="59" customWidth="1"/>
    <col min="11783" max="11783" width="23.28515625" style="59" customWidth="1"/>
    <col min="11784" max="11785" width="9.28515625" style="59" customWidth="1"/>
    <col min="11786" max="12032" width="9.28515625" style="59" hidden="1"/>
    <col min="12033" max="12034" width="9.28515625" style="59" customWidth="1"/>
    <col min="12035" max="12035" width="16.7109375" style="59" customWidth="1"/>
    <col min="12036" max="12038" width="9.28515625" style="59" customWidth="1"/>
    <col min="12039" max="12039" width="23.28515625" style="59" customWidth="1"/>
    <col min="12040" max="12041" width="9.28515625" style="59" customWidth="1"/>
    <col min="12042" max="12288" width="9.28515625" style="59" hidden="1"/>
    <col min="12289" max="12290" width="9.28515625" style="59" customWidth="1"/>
    <col min="12291" max="12291" width="16.7109375" style="59" customWidth="1"/>
    <col min="12292" max="12294" width="9.28515625" style="59" customWidth="1"/>
    <col min="12295" max="12295" width="23.28515625" style="59" customWidth="1"/>
    <col min="12296" max="12297" width="9.28515625" style="59" customWidth="1"/>
    <col min="12298" max="12544" width="9.28515625" style="59" hidden="1"/>
    <col min="12545" max="12546" width="9.28515625" style="59" customWidth="1"/>
    <col min="12547" max="12547" width="16.7109375" style="59" customWidth="1"/>
    <col min="12548" max="12550" width="9.28515625" style="59" customWidth="1"/>
    <col min="12551" max="12551" width="23.28515625" style="59" customWidth="1"/>
    <col min="12552" max="12553" width="9.28515625" style="59" customWidth="1"/>
    <col min="12554" max="12800" width="9.28515625" style="59" hidden="1"/>
    <col min="12801" max="12802" width="9.28515625" style="59" customWidth="1"/>
    <col min="12803" max="12803" width="16.7109375" style="59" customWidth="1"/>
    <col min="12804" max="12806" width="9.28515625" style="59" customWidth="1"/>
    <col min="12807" max="12807" width="23.28515625" style="59" customWidth="1"/>
    <col min="12808" max="12809" width="9.28515625" style="59" customWidth="1"/>
    <col min="12810" max="13056" width="9.28515625" style="59" hidden="1"/>
    <col min="13057" max="13058" width="9.28515625" style="59" customWidth="1"/>
    <col min="13059" max="13059" width="16.7109375" style="59" customWidth="1"/>
    <col min="13060" max="13062" width="9.28515625" style="59" customWidth="1"/>
    <col min="13063" max="13063" width="23.28515625" style="59" customWidth="1"/>
    <col min="13064" max="13065" width="9.28515625" style="59" customWidth="1"/>
    <col min="13066" max="13312" width="9.28515625" style="59" hidden="1"/>
    <col min="13313" max="13314" width="9.28515625" style="59" customWidth="1"/>
    <col min="13315" max="13315" width="16.7109375" style="59" customWidth="1"/>
    <col min="13316" max="13318" width="9.28515625" style="59" customWidth="1"/>
    <col min="13319" max="13319" width="23.28515625" style="59" customWidth="1"/>
    <col min="13320" max="13321" width="9.28515625" style="59" customWidth="1"/>
    <col min="13322" max="13568" width="9.28515625" style="59" hidden="1"/>
    <col min="13569" max="13570" width="9.28515625" style="59" customWidth="1"/>
    <col min="13571" max="13571" width="16.7109375" style="59" customWidth="1"/>
    <col min="13572" max="13574" width="9.28515625" style="59" customWidth="1"/>
    <col min="13575" max="13575" width="23.28515625" style="59" customWidth="1"/>
    <col min="13576" max="13577" width="9.28515625" style="59" customWidth="1"/>
    <col min="13578" max="13824" width="9.28515625" style="59" hidden="1"/>
    <col min="13825" max="13826" width="9.28515625" style="59" customWidth="1"/>
    <col min="13827" max="13827" width="16.7109375" style="59" customWidth="1"/>
    <col min="13828" max="13830" width="9.28515625" style="59" customWidth="1"/>
    <col min="13831" max="13831" width="23.28515625" style="59" customWidth="1"/>
    <col min="13832" max="13833" width="9.28515625" style="59" customWidth="1"/>
    <col min="13834" max="14080" width="9.28515625" style="59" hidden="1"/>
    <col min="14081" max="14082" width="9.28515625" style="59" customWidth="1"/>
    <col min="14083" max="14083" width="16.7109375" style="59" customWidth="1"/>
    <col min="14084" max="14086" width="9.28515625" style="59" customWidth="1"/>
    <col min="14087" max="14087" width="23.28515625" style="59" customWidth="1"/>
    <col min="14088" max="14089" width="9.28515625" style="59" customWidth="1"/>
    <col min="14090" max="14336" width="9.28515625" style="59" hidden="1"/>
    <col min="14337" max="14338" width="9.28515625" style="59" customWidth="1"/>
    <col min="14339" max="14339" width="16.7109375" style="59" customWidth="1"/>
    <col min="14340" max="14342" width="9.28515625" style="59" customWidth="1"/>
    <col min="14343" max="14343" width="23.28515625" style="59" customWidth="1"/>
    <col min="14344" max="14345" width="9.28515625" style="59" customWidth="1"/>
    <col min="14346" max="14592" width="9.28515625" style="59" hidden="1"/>
    <col min="14593" max="14594" width="9.28515625" style="59" customWidth="1"/>
    <col min="14595" max="14595" width="16.7109375" style="59" customWidth="1"/>
    <col min="14596" max="14598" width="9.28515625" style="59" customWidth="1"/>
    <col min="14599" max="14599" width="23.28515625" style="59" customWidth="1"/>
    <col min="14600" max="14601" width="9.28515625" style="59" customWidth="1"/>
    <col min="14602" max="14848" width="9.28515625" style="59" hidden="1"/>
    <col min="14849" max="14850" width="9.28515625" style="59" customWidth="1"/>
    <col min="14851" max="14851" width="16.7109375" style="59" customWidth="1"/>
    <col min="14852" max="14854" width="9.28515625" style="59" customWidth="1"/>
    <col min="14855" max="14855" width="23.28515625" style="59" customWidth="1"/>
    <col min="14856" max="14857" width="9.28515625" style="59" customWidth="1"/>
    <col min="14858" max="15104" width="9.28515625" style="59" hidden="1"/>
    <col min="15105" max="15106" width="9.28515625" style="59" customWidth="1"/>
    <col min="15107" max="15107" width="16.7109375" style="59" customWidth="1"/>
    <col min="15108" max="15110" width="9.28515625" style="59" customWidth="1"/>
    <col min="15111" max="15111" width="23.28515625" style="59" customWidth="1"/>
    <col min="15112" max="15113" width="9.28515625" style="59" customWidth="1"/>
    <col min="15114" max="15360" width="9.28515625" style="59" hidden="1"/>
    <col min="15361" max="15362" width="9.28515625" style="59" customWidth="1"/>
    <col min="15363" max="15363" width="16.7109375" style="59" customWidth="1"/>
    <col min="15364" max="15366" width="9.28515625" style="59" customWidth="1"/>
    <col min="15367" max="15367" width="23.28515625" style="59" customWidth="1"/>
    <col min="15368" max="15369" width="9.28515625" style="59" customWidth="1"/>
    <col min="15370" max="15616" width="9.28515625" style="59" hidden="1"/>
    <col min="15617" max="15618" width="9.28515625" style="59" customWidth="1"/>
    <col min="15619" max="15619" width="16.7109375" style="59" customWidth="1"/>
    <col min="15620" max="15622" width="9.28515625" style="59" customWidth="1"/>
    <col min="15623" max="15623" width="23.28515625" style="59" customWidth="1"/>
    <col min="15624" max="15625" width="9.28515625" style="59" customWidth="1"/>
    <col min="15626" max="15872" width="9.28515625" style="59" hidden="1"/>
    <col min="15873" max="15874" width="9.28515625" style="59" customWidth="1"/>
    <col min="15875" max="15875" width="16.7109375" style="59" customWidth="1"/>
    <col min="15876" max="15878" width="9.28515625" style="59" customWidth="1"/>
    <col min="15879" max="15879" width="23.28515625" style="59" customWidth="1"/>
    <col min="15880" max="15881" width="9.28515625" style="59" customWidth="1"/>
    <col min="15882" max="16128" width="9.28515625" style="59" hidden="1"/>
    <col min="16129" max="16130" width="9.28515625" style="59" customWidth="1"/>
    <col min="16131" max="16131" width="16.7109375" style="59" customWidth="1"/>
    <col min="16132" max="16134" width="9.28515625" style="59" customWidth="1"/>
    <col min="16135" max="16135" width="23.28515625" style="59" customWidth="1"/>
    <col min="16136" max="16137" width="9.28515625" style="59" customWidth="1"/>
    <col min="16138" max="16384" width="9.28515625" style="59" hidden="1"/>
  </cols>
  <sheetData>
    <row r="1" spans="1:8" ht="18.75">
      <c r="A1" s="66" t="s">
        <v>18</v>
      </c>
      <c r="B1" s="58"/>
      <c r="C1" s="58"/>
      <c r="D1" s="58"/>
      <c r="E1" s="58"/>
      <c r="F1" s="58"/>
      <c r="G1" s="58"/>
      <c r="H1" s="58"/>
    </row>
    <row r="2" spans="1:8" ht="18.75"/>
    <row r="3" spans="1:8" ht="18.75"/>
    <row r="4" spans="1:8" ht="18.75"/>
    <row r="5" spans="1:8" ht="18.75">
      <c r="A5" s="67" t="s">
        <v>19</v>
      </c>
      <c r="D5" s="67" t="s">
        <v>20</v>
      </c>
      <c r="E5" s="60"/>
    </row>
    <row r="6" spans="1:8" ht="17.25" customHeight="1">
      <c r="D6" s="67" t="s">
        <v>21</v>
      </c>
      <c r="E6" s="60"/>
    </row>
    <row r="7" spans="1:8" ht="18.75">
      <c r="D7" s="67" t="s">
        <v>22</v>
      </c>
    </row>
    <row r="8" spans="1:8" ht="18.75">
      <c r="A8" s="68"/>
      <c r="D8" s="67" t="s">
        <v>23</v>
      </c>
      <c r="E8" s="60"/>
    </row>
    <row r="9" spans="1:8" ht="18.75">
      <c r="D9" s="67" t="s">
        <v>24</v>
      </c>
      <c r="E9" s="60"/>
      <c r="F9" s="68"/>
    </row>
    <row r="10" spans="1:8" ht="18.75"/>
    <row r="11" spans="1:8" ht="18.75"/>
    <row r="12" spans="1:8" ht="18.75">
      <c r="A12" s="67" t="s">
        <v>25</v>
      </c>
      <c r="D12" s="67" t="s">
        <v>20</v>
      </c>
      <c r="E12" s="60"/>
      <c r="F12" s="60"/>
      <c r="G12" s="60"/>
    </row>
    <row r="13" spans="1:8" ht="18.75">
      <c r="E13" s="60"/>
      <c r="F13" s="60"/>
      <c r="G13" s="60"/>
    </row>
    <row r="14" spans="1:8" ht="18.75">
      <c r="A14" s="67" t="s">
        <v>26</v>
      </c>
      <c r="D14" s="67" t="s">
        <v>27</v>
      </c>
      <c r="F14" s="60"/>
      <c r="G14" s="60"/>
    </row>
    <row r="15" spans="1:8" ht="18.75">
      <c r="F15" s="60"/>
      <c r="G15" s="60"/>
    </row>
    <row r="16" spans="1:8" ht="18.75">
      <c r="A16" s="67" t="s">
        <v>28</v>
      </c>
      <c r="D16" s="67" t="s">
        <v>29</v>
      </c>
      <c r="E16" s="60"/>
      <c r="F16" s="60"/>
      <c r="G16" s="60"/>
    </row>
    <row r="17" spans="1:7" ht="18.75">
      <c r="E17" s="60"/>
      <c r="F17" s="60"/>
      <c r="G17" s="60"/>
    </row>
    <row r="18" spans="1:7" ht="18.75">
      <c r="A18" s="67" t="s">
        <v>30</v>
      </c>
      <c r="D18" s="67" t="s">
        <v>31</v>
      </c>
      <c r="E18" s="60"/>
      <c r="F18" s="60"/>
      <c r="G18" s="60"/>
    </row>
    <row r="19" spans="1:7" ht="18.75">
      <c r="E19" s="60"/>
      <c r="F19" s="60"/>
      <c r="G19" s="60"/>
    </row>
    <row r="20" spans="1:7" ht="18.75">
      <c r="A20" s="67" t="s">
        <v>32</v>
      </c>
      <c r="C20" s="69"/>
      <c r="D20" s="67" t="s">
        <v>33</v>
      </c>
      <c r="E20" s="60"/>
      <c r="F20" s="60"/>
      <c r="G20" s="60"/>
    </row>
    <row r="21" spans="1:7" ht="18.75">
      <c r="E21" s="60"/>
      <c r="F21" s="60"/>
      <c r="G21" s="60"/>
    </row>
    <row r="22" spans="1:7" ht="18.75">
      <c r="A22" s="67" t="s">
        <v>34</v>
      </c>
      <c r="D22" s="67" t="s">
        <v>35</v>
      </c>
      <c r="E22" s="60"/>
      <c r="F22" s="60"/>
      <c r="G22" s="60"/>
    </row>
    <row r="23" spans="1:7" ht="18.75">
      <c r="D23" s="67" t="s">
        <v>36</v>
      </c>
      <c r="E23" s="60"/>
      <c r="F23" s="60"/>
      <c r="G23" s="60"/>
    </row>
    <row r="24" spans="1:7" ht="18.75">
      <c r="F24" s="60"/>
      <c r="G24" s="60"/>
    </row>
    <row r="25" spans="1:7" ht="18.75">
      <c r="A25" s="67" t="s">
        <v>37</v>
      </c>
      <c r="B25" s="67"/>
      <c r="C25" s="70"/>
      <c r="D25" s="67" t="s">
        <v>38</v>
      </c>
      <c r="E25" s="67"/>
      <c r="F25" s="60"/>
      <c r="G25" s="60"/>
    </row>
    <row r="26" spans="1:7" ht="18.75">
      <c r="E26" s="60"/>
      <c r="F26" s="60"/>
      <c r="G26" s="60"/>
    </row>
    <row r="27" spans="1:7" ht="18.75">
      <c r="A27" s="67" t="s">
        <v>39</v>
      </c>
      <c r="B27" s="67"/>
      <c r="C27" s="67"/>
      <c r="D27" s="67" t="s">
        <v>40</v>
      </c>
      <c r="E27" s="71"/>
      <c r="F27" s="71"/>
      <c r="G27" s="60"/>
    </row>
    <row r="28" spans="1:7" ht="18.75">
      <c r="A28" s="67"/>
      <c r="B28" s="67"/>
      <c r="C28" s="67"/>
      <c r="D28" s="67" t="s">
        <v>41</v>
      </c>
      <c r="E28" s="71"/>
      <c r="F28" s="71"/>
      <c r="G28" s="60"/>
    </row>
    <row r="29" spans="1:7" ht="18.75">
      <c r="A29" s="67"/>
      <c r="B29" s="67"/>
      <c r="C29" s="67"/>
      <c r="D29" s="67" t="s">
        <v>42</v>
      </c>
      <c r="E29" s="71"/>
      <c r="F29" s="71"/>
      <c r="G29" s="60"/>
    </row>
    <row r="30" spans="1:7" ht="18.75">
      <c r="A30" s="67"/>
      <c r="B30" s="67"/>
      <c r="C30" s="67"/>
      <c r="D30" s="67" t="s">
        <v>43</v>
      </c>
      <c r="E30" s="71"/>
      <c r="F30" s="71"/>
      <c r="G30" s="60"/>
    </row>
    <row r="31" spans="1:7" ht="18.75">
      <c r="A31" s="67"/>
      <c r="B31" s="67"/>
      <c r="C31" s="67"/>
      <c r="D31" s="67" t="s">
        <v>44</v>
      </c>
      <c r="E31" s="71"/>
      <c r="F31" s="71"/>
      <c r="G31" s="60"/>
    </row>
    <row r="32" spans="1:7" ht="18.75">
      <c r="D32" s="67" t="s">
        <v>45</v>
      </c>
      <c r="E32" s="71"/>
      <c r="F32" s="60"/>
      <c r="G32" s="60"/>
    </row>
    <row r="33" spans="1:7" ht="18.75">
      <c r="D33" s="67" t="s">
        <v>46</v>
      </c>
      <c r="E33" s="71"/>
      <c r="F33" s="60"/>
      <c r="G33" s="60"/>
    </row>
    <row r="34" spans="1:7" ht="18.75">
      <c r="E34" s="60"/>
      <c r="F34" s="60"/>
      <c r="G34" s="60"/>
    </row>
    <row r="35" spans="1:7" ht="18.75">
      <c r="A35" s="67" t="s">
        <v>47</v>
      </c>
      <c r="B35" s="67"/>
      <c r="C35" s="67"/>
      <c r="D35" s="67" t="s">
        <v>48</v>
      </c>
      <c r="E35" s="71"/>
      <c r="F35" s="71"/>
      <c r="G35" s="67"/>
    </row>
    <row r="36" spans="1:7" ht="18.75">
      <c r="E36" s="60"/>
      <c r="F36" s="60"/>
      <c r="G36" s="60"/>
    </row>
    <row r="37" spans="1:7" ht="18.75"/>
    <row r="38" spans="1:7" ht="18.75"/>
    <row r="39" spans="1:7" ht="18.75"/>
    <row r="40" spans="1:7" ht="18.75"/>
    <row r="41" spans="1:7" ht="18.75"/>
    <row r="42" spans="1:7" ht="18.75"/>
    <row r="43" spans="1:7" ht="18.75"/>
    <row r="44" spans="1:7" ht="18.75"/>
    <row r="45" spans="1:7" ht="18.75"/>
    <row r="46" spans="1:7" ht="18.75"/>
    <row r="47" spans="1:7" ht="18.75"/>
    <row r="48" spans="1:7" ht="18.75"/>
    <row r="49" s="59" customFormat="1" ht="12.75" customHeight="1"/>
    <row r="50" s="59" customFormat="1" ht="12.75" customHeight="1"/>
    <row r="51" s="59" customFormat="1" ht="12.75" customHeight="1"/>
    <row r="52" s="59" customFormat="1" ht="12.75" customHeight="1"/>
    <row r="53" s="59" customFormat="1" ht="12.75" customHeight="1"/>
    <row r="54" s="59" customFormat="1" ht="12.75" customHeight="1"/>
    <row r="55" s="59" customFormat="1" ht="12.75" customHeight="1"/>
    <row r="56" s="59" customFormat="1" ht="12.75" customHeight="1"/>
    <row r="57" s="59" customFormat="1" ht="12.75" customHeight="1"/>
    <row r="58" s="59" customFormat="1" ht="12.75" customHeight="1"/>
    <row r="59" s="59" customFormat="1" ht="12.75" customHeight="1"/>
    <row r="60" s="59" customFormat="1" ht="12.75" customHeight="1"/>
    <row r="61" s="59" customFormat="1" ht="12.75" customHeight="1"/>
    <row r="62" s="59" customFormat="1" ht="12.75" customHeight="1"/>
    <row r="63" s="59" customFormat="1" ht="12.75" customHeight="1"/>
    <row r="64" s="59" customFormat="1" ht="12.75" customHeight="1"/>
    <row r="65" s="59" customFormat="1" ht="12.75" customHeight="1"/>
  </sheetData>
  <pageMargins left="0.78740157480314965" right="0.35433070866141736" top="0.39370078740157483" bottom="0.39370078740157483" header="0.51181102362204722" footer="0.51181102362204722"/>
  <pageSetup paperSize="9" scale="8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95"/>
  <sheetViews>
    <sheetView showWhiteSpace="0" view="pageBreakPreview" zoomScale="90" zoomScaleNormal="90" zoomScaleSheetLayoutView="90" workbookViewId="0">
      <selection activeCell="A15" sqref="A15"/>
    </sheetView>
  </sheetViews>
  <sheetFormatPr defaultColWidth="9.28515625" defaultRowHeight="15"/>
  <cols>
    <col min="1" max="1" width="80.42578125" style="37" customWidth="1"/>
    <col min="2" max="2" width="11.5703125" style="218" customWidth="1"/>
    <col min="3" max="3" width="5.28515625" style="155" customWidth="1"/>
    <col min="4" max="4" width="12.28515625" style="155" customWidth="1"/>
    <col min="5" max="5" width="2.28515625" style="155" customWidth="1"/>
    <col min="6" max="6" width="12.28515625" style="155" customWidth="1"/>
    <col min="7" max="7" width="1.5703125" style="155" customWidth="1"/>
    <col min="8" max="8" width="12.28515625" style="37" bestFit="1" customWidth="1"/>
    <col min="9" max="9" width="5" style="37" customWidth="1"/>
    <col min="10" max="10" width="11.5703125" style="37" bestFit="1" customWidth="1"/>
    <col min="11" max="16384" width="9.28515625" style="37"/>
  </cols>
  <sheetData>
    <row r="1" spans="1:10">
      <c r="A1" s="230" t="s">
        <v>18</v>
      </c>
      <c r="B1" s="231"/>
      <c r="C1" s="231"/>
      <c r="D1" s="231"/>
      <c r="E1" s="231"/>
      <c r="F1" s="231"/>
      <c r="G1" s="231"/>
    </row>
    <row r="2" spans="1:10" s="52" customFormat="1">
      <c r="A2" s="232" t="s">
        <v>49</v>
      </c>
      <c r="B2" s="233"/>
      <c r="C2" s="233"/>
      <c r="D2" s="233"/>
      <c r="E2" s="233"/>
      <c r="F2" s="233"/>
      <c r="G2" s="233"/>
    </row>
    <row r="3" spans="1:10">
      <c r="A3" s="97" t="s">
        <v>88</v>
      </c>
      <c r="B3" s="32"/>
      <c r="C3" s="234"/>
      <c r="D3" s="234"/>
      <c r="E3" s="234"/>
      <c r="F3" s="234"/>
      <c r="G3" s="234"/>
    </row>
    <row r="4" spans="1:10" ht="4.5" customHeight="1">
      <c r="A4" s="97"/>
      <c r="B4" s="32"/>
      <c r="C4" s="234"/>
      <c r="D4" s="234"/>
      <c r="E4" s="234"/>
      <c r="F4" s="234"/>
      <c r="G4" s="234"/>
    </row>
    <row r="5" spans="1:10" ht="5.25" customHeight="1">
      <c r="A5" s="97"/>
      <c r="B5" s="32"/>
      <c r="C5" s="234"/>
      <c r="D5" s="234"/>
      <c r="E5" s="234"/>
      <c r="F5" s="234"/>
      <c r="G5" s="234"/>
    </row>
    <row r="6" spans="1:10" ht="64.900000000000006" customHeight="1">
      <c r="A6" s="52"/>
      <c r="B6" s="249" t="s">
        <v>89</v>
      </c>
      <c r="C6" s="214"/>
      <c r="D6" s="56">
        <v>2023</v>
      </c>
      <c r="E6" s="214"/>
      <c r="F6" s="56">
        <v>2022</v>
      </c>
      <c r="G6" s="214"/>
    </row>
    <row r="7" spans="1:10">
      <c r="A7" s="52"/>
      <c r="B7" s="249"/>
      <c r="C7" s="214"/>
      <c r="D7" s="21" t="s">
        <v>1</v>
      </c>
      <c r="E7" s="214"/>
      <c r="F7" s="21" t="s">
        <v>1</v>
      </c>
      <c r="G7" s="214"/>
    </row>
    <row r="8" spans="1:10">
      <c r="A8" s="31"/>
    </row>
    <row r="9" spans="1:10">
      <c r="A9" s="31"/>
    </row>
    <row r="10" spans="1:10" ht="15" customHeight="1">
      <c r="A10" s="52" t="s">
        <v>51</v>
      </c>
      <c r="B10" s="218">
        <v>3</v>
      </c>
      <c r="D10" s="5">
        <v>1874422</v>
      </c>
      <c r="F10" s="5">
        <v>1663016</v>
      </c>
      <c r="H10" s="235"/>
      <c r="J10" s="211"/>
    </row>
    <row r="11" spans="1:10">
      <c r="A11" s="52" t="s">
        <v>52</v>
      </c>
      <c r="B11" s="218">
        <v>4</v>
      </c>
      <c r="D11" s="5">
        <v>20969</v>
      </c>
      <c r="F11" s="5">
        <v>13042</v>
      </c>
    </row>
    <row r="12" spans="1:10">
      <c r="A12" s="32" t="s">
        <v>53</v>
      </c>
      <c r="D12" s="219">
        <v>12868</v>
      </c>
      <c r="F12" s="219">
        <v>9713</v>
      </c>
      <c r="G12" s="218"/>
      <c r="J12" s="211"/>
    </row>
    <row r="13" spans="1:10">
      <c r="A13" s="52" t="s">
        <v>54</v>
      </c>
      <c r="B13" s="218">
        <v>5</v>
      </c>
      <c r="D13" s="5">
        <v>-103841</v>
      </c>
      <c r="F13" s="5">
        <v>-99129</v>
      </c>
      <c r="H13" s="153"/>
      <c r="J13" s="211"/>
    </row>
    <row r="14" spans="1:10">
      <c r="A14" s="52" t="s">
        <v>55</v>
      </c>
      <c r="B14" s="218">
        <v>6</v>
      </c>
      <c r="D14" s="5">
        <v>-87528</v>
      </c>
      <c r="F14" s="5">
        <v>-70126</v>
      </c>
      <c r="H14" s="153"/>
      <c r="J14" s="211"/>
    </row>
    <row r="15" spans="1:10">
      <c r="A15" s="52" t="s">
        <v>56</v>
      </c>
      <c r="B15" s="218">
        <v>7</v>
      </c>
      <c r="D15" s="5">
        <v>-170712</v>
      </c>
      <c r="F15" s="5">
        <v>-147829</v>
      </c>
      <c r="H15" s="236"/>
    </row>
    <row r="16" spans="1:10">
      <c r="A16" s="52" t="s">
        <v>57</v>
      </c>
      <c r="B16" s="218" t="s">
        <v>17</v>
      </c>
      <c r="D16" s="5">
        <v>-55882</v>
      </c>
      <c r="F16" s="5">
        <v>-52099</v>
      </c>
      <c r="H16" s="153"/>
    </row>
    <row r="17" spans="1:11">
      <c r="A17" s="52" t="s">
        <v>58</v>
      </c>
      <c r="D17" s="5">
        <v>-1378539</v>
      </c>
      <c r="F17" s="5">
        <v>-1214333</v>
      </c>
      <c r="H17" s="153"/>
    </row>
    <row r="18" spans="1:11">
      <c r="A18" s="52" t="s">
        <v>59</v>
      </c>
      <c r="B18" s="218">
        <v>8</v>
      </c>
      <c r="D18" s="5">
        <v>-14218</v>
      </c>
      <c r="F18" s="5">
        <v>-14374</v>
      </c>
      <c r="H18" s="236"/>
      <c r="J18" s="211"/>
    </row>
    <row r="19" spans="1:11" ht="15" customHeight="1">
      <c r="A19" s="97" t="s">
        <v>60</v>
      </c>
      <c r="D19" s="53">
        <f>SUM(D10:D18)</f>
        <v>97539</v>
      </c>
      <c r="F19" s="53">
        <f>SUM(F10:F18)</f>
        <v>87881</v>
      </c>
      <c r="H19" s="153"/>
      <c r="K19" s="211"/>
    </row>
    <row r="20" spans="1:11" ht="6.75" customHeight="1">
      <c r="A20" s="97"/>
      <c r="D20" s="61"/>
      <c r="F20" s="61"/>
      <c r="H20" s="153"/>
      <c r="K20" s="211"/>
    </row>
    <row r="21" spans="1:11" ht="12.75" customHeight="1">
      <c r="A21" s="52" t="s">
        <v>61</v>
      </c>
      <c r="D21" s="5">
        <v>-1890</v>
      </c>
      <c r="F21" s="5">
        <v>-20783</v>
      </c>
      <c r="H21" s="153"/>
    </row>
    <row r="22" spans="1:11" ht="5.25" customHeight="1">
      <c r="A22" s="97"/>
      <c r="D22" s="5"/>
      <c r="F22" s="5"/>
      <c r="H22" s="153"/>
    </row>
    <row r="23" spans="1:11">
      <c r="A23" s="52" t="s">
        <v>62</v>
      </c>
      <c r="B23" s="218">
        <v>11</v>
      </c>
      <c r="D23" s="5">
        <v>4404</v>
      </c>
      <c r="F23" s="5">
        <v>3304</v>
      </c>
      <c r="H23" s="153"/>
    </row>
    <row r="24" spans="1:11">
      <c r="A24" s="52" t="s">
        <v>63</v>
      </c>
      <c r="B24" s="218">
        <v>12</v>
      </c>
      <c r="D24" s="5">
        <v>-13895</v>
      </c>
      <c r="F24" s="5">
        <v>-9417</v>
      </c>
      <c r="H24" s="153"/>
    </row>
    <row r="25" spans="1:11">
      <c r="A25" s="237" t="s">
        <v>64</v>
      </c>
      <c r="D25" s="53">
        <f>SUM(D23:D24)</f>
        <v>-9491</v>
      </c>
      <c r="F25" s="53">
        <f>SUM(F23:F24)</f>
        <v>-6113</v>
      </c>
      <c r="H25" s="153"/>
    </row>
    <row r="26" spans="1:11" ht="9" customHeight="1">
      <c r="A26" s="97"/>
      <c r="D26" s="61"/>
      <c r="F26" s="61"/>
      <c r="H26" s="153"/>
    </row>
    <row r="27" spans="1:11">
      <c r="A27" s="52" t="s">
        <v>65</v>
      </c>
      <c r="B27" s="218">
        <v>13</v>
      </c>
      <c r="D27" s="5">
        <v>24740</v>
      </c>
      <c r="F27" s="5">
        <v>22635</v>
      </c>
      <c r="H27" s="153"/>
    </row>
    <row r="28" spans="1:11" s="52" customFormat="1">
      <c r="A28" s="52" t="s">
        <v>66</v>
      </c>
      <c r="D28" s="52">
        <v>0</v>
      </c>
      <c r="F28" s="52">
        <v>1456</v>
      </c>
    </row>
    <row r="29" spans="1:11" hidden="1">
      <c r="A29" s="52" t="s">
        <v>13</v>
      </c>
      <c r="D29" s="5">
        <v>0</v>
      </c>
      <c r="F29" s="5">
        <v>0</v>
      </c>
      <c r="H29" s="153"/>
    </row>
    <row r="30" spans="1:11">
      <c r="A30" s="97" t="s">
        <v>67</v>
      </c>
      <c r="D30" s="53">
        <f>D19+D25+D27+D29+D21</f>
        <v>110898</v>
      </c>
      <c r="F30" s="53">
        <f>F19+F25+F27+F29+F21+F28</f>
        <v>85076</v>
      </c>
      <c r="H30" s="238"/>
    </row>
    <row r="31" spans="1:11" ht="6.75" customHeight="1">
      <c r="A31" s="97"/>
      <c r="D31" s="239"/>
      <c r="F31" s="239"/>
      <c r="H31" s="238"/>
    </row>
    <row r="32" spans="1:11">
      <c r="A32" s="52" t="s">
        <v>68</v>
      </c>
      <c r="D32" s="63">
        <v>-11821</v>
      </c>
      <c r="F32" s="63">
        <v>-8743</v>
      </c>
      <c r="H32" s="238"/>
    </row>
    <row r="33" spans="1:10" ht="6.75" customHeight="1">
      <c r="A33" s="97"/>
      <c r="B33" s="214"/>
      <c r="C33" s="250"/>
      <c r="D33" s="61"/>
      <c r="E33" s="250"/>
      <c r="F33" s="61"/>
      <c r="G33" s="250"/>
      <c r="H33" s="238"/>
      <c r="J33" s="240"/>
    </row>
    <row r="34" spans="1:10" ht="7.5" customHeight="1">
      <c r="A34" s="97"/>
      <c r="B34" s="214"/>
      <c r="C34" s="250"/>
      <c r="D34" s="61"/>
      <c r="E34" s="250"/>
      <c r="F34" s="61"/>
      <c r="G34" s="250"/>
      <c r="H34" s="238"/>
      <c r="J34" s="240"/>
    </row>
    <row r="35" spans="1:10" ht="15.75" thickBot="1">
      <c r="A35" s="97" t="s">
        <v>69</v>
      </c>
      <c r="B35" s="214"/>
      <c r="C35" s="250"/>
      <c r="D35" s="241">
        <f>D30+D32</f>
        <v>99077</v>
      </c>
      <c r="E35" s="250"/>
      <c r="F35" s="241">
        <f>F30+F32</f>
        <v>76333</v>
      </c>
      <c r="G35" s="250"/>
      <c r="H35" s="238"/>
      <c r="J35" s="240"/>
    </row>
    <row r="36" spans="1:10" ht="15.75" thickTop="1">
      <c r="A36" s="97"/>
      <c r="B36" s="214"/>
      <c r="C36" s="250"/>
      <c r="D36" s="61"/>
      <c r="E36" s="250"/>
      <c r="F36" s="61"/>
      <c r="G36" s="250"/>
      <c r="H36" s="238"/>
      <c r="J36" s="240"/>
    </row>
    <row r="37" spans="1:10">
      <c r="A37" s="97" t="s">
        <v>70</v>
      </c>
      <c r="D37" s="61"/>
      <c r="F37" s="61"/>
      <c r="G37" s="250"/>
      <c r="H37" s="238"/>
      <c r="J37" s="240"/>
    </row>
    <row r="38" spans="1:10">
      <c r="A38" s="31" t="s">
        <v>71</v>
      </c>
      <c r="D38" s="61"/>
      <c r="F38" s="61"/>
      <c r="G38" s="250"/>
      <c r="H38" s="238"/>
      <c r="J38" s="240"/>
    </row>
    <row r="39" spans="1:10">
      <c r="A39" s="52" t="s">
        <v>72</v>
      </c>
      <c r="D39" s="5">
        <v>33</v>
      </c>
      <c r="F39" s="5">
        <v>-991</v>
      </c>
      <c r="G39" s="250"/>
      <c r="H39" s="238"/>
      <c r="J39" s="240"/>
    </row>
    <row r="40" spans="1:10" s="52" customFormat="1">
      <c r="A40" s="52" t="s">
        <v>80</v>
      </c>
      <c r="D40" s="5">
        <f>-1391-84</f>
        <v>-1475</v>
      </c>
      <c r="F40" s="5">
        <v>1498</v>
      </c>
    </row>
    <row r="41" spans="1:10" ht="30.6" customHeight="1">
      <c r="A41" s="75" t="s">
        <v>73</v>
      </c>
      <c r="B41" s="218">
        <v>14</v>
      </c>
      <c r="D41" s="5">
        <v>1766</v>
      </c>
      <c r="F41" s="5">
        <v>-1047</v>
      </c>
      <c r="G41" s="250"/>
      <c r="H41" s="238"/>
      <c r="J41" s="240"/>
    </row>
    <row r="42" spans="1:10" ht="45">
      <c r="A42" s="32" t="s">
        <v>74</v>
      </c>
      <c r="D42" s="63">
        <v>-3</v>
      </c>
      <c r="F42" s="62">
        <v>99</v>
      </c>
      <c r="G42" s="250"/>
      <c r="H42" s="238"/>
      <c r="J42" s="240"/>
    </row>
    <row r="43" spans="1:10">
      <c r="A43" s="32"/>
      <c r="D43" s="53">
        <f>SUM(D39:D42)</f>
        <v>321</v>
      </c>
      <c r="F43" s="53">
        <f>SUM(F39:F42)</f>
        <v>-441</v>
      </c>
      <c r="G43" s="250"/>
      <c r="H43" s="238"/>
      <c r="J43" s="240"/>
    </row>
    <row r="44" spans="1:10" ht="16.5" customHeight="1">
      <c r="A44" s="32"/>
      <c r="D44" s="61"/>
      <c r="F44" s="61"/>
      <c r="G44" s="250"/>
      <c r="H44" s="238"/>
      <c r="J44" s="240"/>
    </row>
    <row r="45" spans="1:10" ht="30">
      <c r="A45" s="72" t="s">
        <v>75</v>
      </c>
      <c r="D45" s="5"/>
      <c r="F45" s="5"/>
      <c r="G45" s="250"/>
      <c r="H45" s="238"/>
      <c r="J45" s="240"/>
    </row>
    <row r="46" spans="1:10" ht="30">
      <c r="A46" s="32" t="s">
        <v>76</v>
      </c>
      <c r="D46" s="5">
        <f>3571+1-4897</f>
        <v>-1325</v>
      </c>
      <c r="E46" s="5"/>
      <c r="F46" s="5">
        <v>-4637</v>
      </c>
      <c r="G46" s="250"/>
      <c r="H46" s="238"/>
      <c r="J46" s="240"/>
    </row>
    <row r="47" spans="1:10">
      <c r="A47" s="32" t="s">
        <v>77</v>
      </c>
      <c r="D47" s="5">
        <v>4897</v>
      </c>
      <c r="E47" s="5"/>
      <c r="F47" s="5">
        <v>-790</v>
      </c>
      <c r="G47" s="250"/>
      <c r="H47" s="238"/>
      <c r="J47" s="240"/>
    </row>
    <row r="48" spans="1:10">
      <c r="A48" s="97"/>
      <c r="D48" s="53">
        <f>SUM(D46:D47)</f>
        <v>3572</v>
      </c>
      <c r="F48" s="53">
        <f>SUM(F46:F47)</f>
        <v>-5427</v>
      </c>
      <c r="G48" s="250"/>
      <c r="H48" s="238"/>
      <c r="J48" s="240"/>
    </row>
    <row r="49" spans="1:10">
      <c r="A49" s="97" t="s">
        <v>78</v>
      </c>
      <c r="B49" s="218">
        <v>14</v>
      </c>
      <c r="D49" s="53">
        <f>D43+D48</f>
        <v>3893</v>
      </c>
      <c r="F49" s="53">
        <f>F43+F48</f>
        <v>-5868</v>
      </c>
      <c r="G49" s="250"/>
      <c r="H49" s="238"/>
      <c r="J49" s="240"/>
    </row>
    <row r="50" spans="1:10">
      <c r="A50" s="97"/>
      <c r="D50" s="61"/>
      <c r="F50" s="61"/>
      <c r="G50" s="250"/>
      <c r="H50" s="238"/>
      <c r="J50" s="240"/>
    </row>
    <row r="51" spans="1:10" ht="15.75" thickBot="1">
      <c r="A51" s="242" t="s">
        <v>79</v>
      </c>
      <c r="B51" s="214"/>
      <c r="C51" s="250"/>
      <c r="D51" s="241">
        <f>+D35+D49</f>
        <v>102970</v>
      </c>
      <c r="E51" s="250"/>
      <c r="F51" s="241">
        <f>+F35+F49</f>
        <v>70465</v>
      </c>
      <c r="G51" s="250"/>
      <c r="H51" s="238"/>
      <c r="J51" s="240"/>
    </row>
    <row r="52" spans="1:10" ht="8.25" customHeight="1" thickTop="1">
      <c r="A52" s="31"/>
      <c r="D52" s="61"/>
      <c r="F52" s="61"/>
      <c r="G52" s="250"/>
      <c r="H52" s="238"/>
      <c r="J52" s="240"/>
    </row>
    <row r="53" spans="1:10">
      <c r="A53" s="242" t="s">
        <v>81</v>
      </c>
      <c r="B53" s="243"/>
      <c r="C53" s="244"/>
      <c r="D53" s="245"/>
      <c r="E53" s="244"/>
      <c r="F53" s="245"/>
      <c r="G53" s="246"/>
      <c r="H53" s="238"/>
    </row>
    <row r="54" spans="1:10" ht="30">
      <c r="A54" s="54" t="s">
        <v>82</v>
      </c>
      <c r="B54" s="3"/>
      <c r="C54" s="1"/>
      <c r="D54" s="2">
        <v>95207</v>
      </c>
      <c r="E54" s="1"/>
      <c r="F54" s="2">
        <v>71121</v>
      </c>
      <c r="G54" s="3"/>
      <c r="H54" s="238"/>
    </row>
    <row r="55" spans="1:10" ht="30">
      <c r="A55" s="54" t="s">
        <v>83</v>
      </c>
      <c r="B55" s="3"/>
      <c r="C55" s="1"/>
      <c r="D55" s="5">
        <v>3870</v>
      </c>
      <c r="E55" s="1"/>
      <c r="F55" s="5">
        <v>5212</v>
      </c>
      <c r="G55" s="1"/>
      <c r="H55" s="238"/>
    </row>
    <row r="56" spans="1:10" ht="9" customHeight="1">
      <c r="A56" s="6"/>
      <c r="B56" s="243"/>
      <c r="C56" s="244"/>
      <c r="D56" s="30"/>
      <c r="E56" s="244"/>
      <c r="F56" s="30"/>
      <c r="G56" s="246"/>
      <c r="H56" s="238"/>
    </row>
    <row r="57" spans="1:10" ht="28.5">
      <c r="A57" s="73" t="s">
        <v>84</v>
      </c>
      <c r="B57" s="243"/>
      <c r="C57" s="244"/>
      <c r="D57" s="30"/>
      <c r="E57" s="244"/>
      <c r="F57" s="30"/>
      <c r="G57" s="246"/>
      <c r="H57" s="238"/>
    </row>
    <row r="58" spans="1:10" ht="30">
      <c r="A58" s="54" t="s">
        <v>82</v>
      </c>
      <c r="B58" s="3"/>
      <c r="C58" s="1"/>
      <c r="D58" s="2">
        <v>99183</v>
      </c>
      <c r="E58" s="1"/>
      <c r="F58" s="2">
        <v>65110</v>
      </c>
      <c r="G58" s="3"/>
      <c r="H58" s="238"/>
      <c r="J58" s="156"/>
    </row>
    <row r="59" spans="1:10" ht="30">
      <c r="A59" s="54" t="s">
        <v>83</v>
      </c>
      <c r="B59" s="3"/>
      <c r="C59" s="1"/>
      <c r="D59" s="5">
        <v>3787</v>
      </c>
      <c r="E59" s="1"/>
      <c r="F59" s="5">
        <v>5355</v>
      </c>
      <c r="G59" s="1"/>
      <c r="H59" s="238"/>
    </row>
    <row r="60" spans="1:10" ht="8.25" customHeight="1">
      <c r="A60" s="4"/>
      <c r="B60" s="3"/>
      <c r="C60" s="3"/>
      <c r="D60" s="247"/>
      <c r="E60" s="3"/>
      <c r="F60" s="247"/>
      <c r="G60" s="3"/>
    </row>
    <row r="61" spans="1:10">
      <c r="A61" s="4" t="s">
        <v>85</v>
      </c>
      <c r="B61" s="3"/>
      <c r="C61" s="251" t="s">
        <v>14</v>
      </c>
      <c r="D61" s="64">
        <v>0.73</v>
      </c>
      <c r="E61" s="3"/>
      <c r="F61" s="64">
        <v>0.59</v>
      </c>
    </row>
    <row r="62" spans="1:10">
      <c r="A62" s="210"/>
    </row>
    <row r="63" spans="1:10" ht="30">
      <c r="A63" s="74" t="s">
        <v>86</v>
      </c>
      <c r="C63" s="251" t="s">
        <v>14</v>
      </c>
      <c r="D63" s="64">
        <v>0.68</v>
      </c>
      <c r="E63" s="3"/>
      <c r="F63" s="64">
        <v>0.56999999999999995</v>
      </c>
    </row>
    <row r="64" spans="1:10">
      <c r="C64" s="251"/>
    </row>
    <row r="66" spans="1:7" ht="15" customHeight="1">
      <c r="A66" s="92" t="s">
        <v>87</v>
      </c>
      <c r="B66" s="92"/>
      <c r="C66" s="92"/>
      <c r="D66" s="92"/>
      <c r="E66" s="92"/>
      <c r="F66" s="92"/>
      <c r="G66" s="250"/>
    </row>
    <row r="67" spans="1:7">
      <c r="A67" s="210"/>
      <c r="D67" s="229"/>
      <c r="F67" s="229"/>
    </row>
    <row r="68" spans="1:7">
      <c r="D68" s="252"/>
      <c r="F68" s="252"/>
    </row>
    <row r="69" spans="1:7">
      <c r="A69" s="87" t="s">
        <v>25</v>
      </c>
      <c r="D69" s="253"/>
      <c r="F69" s="253"/>
    </row>
    <row r="70" spans="1:7">
      <c r="A70" s="88" t="s">
        <v>20</v>
      </c>
    </row>
    <row r="72" spans="1:7">
      <c r="A72" s="20" t="s">
        <v>28</v>
      </c>
    </row>
    <row r="73" spans="1:7">
      <c r="A73" s="21" t="s">
        <v>29</v>
      </c>
    </row>
    <row r="74" spans="1:7">
      <c r="A74" s="47"/>
    </row>
    <row r="75" spans="1:7">
      <c r="A75" s="48" t="s">
        <v>30</v>
      </c>
    </row>
    <row r="76" spans="1:7">
      <c r="A76" s="50" t="s">
        <v>31</v>
      </c>
    </row>
    <row r="78" spans="1:7">
      <c r="A78" s="52"/>
    </row>
    <row r="79" spans="1:7">
      <c r="A79" s="52"/>
    </row>
    <row r="80" spans="1:7">
      <c r="A80" s="52"/>
    </row>
    <row r="81" spans="1:8">
      <c r="A81" s="52"/>
      <c r="H81" s="248"/>
    </row>
    <row r="82" spans="1:8">
      <c r="A82" s="254"/>
      <c r="B82" s="254"/>
      <c r="C82" s="254"/>
      <c r="D82" s="254"/>
      <c r="E82" s="254"/>
      <c r="F82" s="254"/>
      <c r="G82" s="254"/>
    </row>
    <row r="83" spans="1:8" ht="17.25" customHeight="1">
      <c r="A83" s="87"/>
      <c r="B83" s="87"/>
      <c r="C83" s="87"/>
      <c r="D83" s="87"/>
      <c r="E83" s="87"/>
      <c r="F83" s="87"/>
      <c r="G83" s="87"/>
    </row>
    <row r="84" spans="1:8">
      <c r="A84" s="157"/>
    </row>
    <row r="85" spans="1:8">
      <c r="A85" s="76"/>
    </row>
    <row r="86" spans="1:8">
      <c r="A86" s="255"/>
    </row>
    <row r="87" spans="1:8">
      <c r="A87" s="255"/>
    </row>
    <row r="88" spans="1:8">
      <c r="A88" s="48"/>
    </row>
    <row r="90" spans="1:8">
      <c r="A90" s="47"/>
    </row>
    <row r="95" spans="1:8">
      <c r="A95" s="20"/>
    </row>
  </sheetData>
  <mergeCells count="5">
    <mergeCell ref="A82:G82"/>
    <mergeCell ref="A1:G1"/>
    <mergeCell ref="A2:G2"/>
    <mergeCell ref="B6:B7"/>
    <mergeCell ref="A66:F66"/>
  </mergeCells>
  <pageMargins left="0.6692913385826772" right="0.39370078740157483" top="0.51181102362204722" bottom="0.47244094488188981" header="0.31496062992125984" footer="0.31496062992125984"/>
  <pageSetup paperSize="9" scale="67" fitToHeight="0" orientation="portrait" blackAndWhite="1" useFirstPageNumber="1" r:id="rId1"/>
  <headerFooter alignWithMargins="0">
    <oddFooter>&amp;R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86"/>
  <sheetViews>
    <sheetView view="pageBreakPreview" zoomScaleNormal="90" zoomScaleSheetLayoutView="100" workbookViewId="0">
      <selection sqref="A1:XFD1"/>
    </sheetView>
  </sheetViews>
  <sheetFormatPr defaultColWidth="9.28515625" defaultRowHeight="15"/>
  <cols>
    <col min="1" max="1" width="67.42578125" style="37" customWidth="1"/>
    <col min="2" max="2" width="8.28515625" style="37" customWidth="1"/>
    <col min="3" max="3" width="12.7109375" style="37" customWidth="1"/>
    <col min="4" max="4" width="14.42578125" style="211" customWidth="1"/>
    <col min="5" max="5" width="1.28515625" style="37" customWidth="1"/>
    <col min="6" max="6" width="14.5703125" style="211" customWidth="1"/>
    <col min="7" max="7" width="1.28515625" style="37" customWidth="1"/>
    <col min="8" max="8" width="1.5703125" style="37" customWidth="1"/>
    <col min="9" max="16384" width="9.28515625" style="37"/>
  </cols>
  <sheetData>
    <row r="1" spans="1:7">
      <c r="A1" s="182" t="s">
        <v>18</v>
      </c>
      <c r="B1" s="213"/>
      <c r="C1" s="213"/>
      <c r="D1" s="183"/>
      <c r="E1" s="213"/>
      <c r="F1" s="183"/>
      <c r="G1" s="213"/>
    </row>
    <row r="2" spans="1:7">
      <c r="A2" s="97" t="s">
        <v>90</v>
      </c>
      <c r="B2" s="73"/>
      <c r="C2" s="73"/>
      <c r="D2" s="184"/>
      <c r="E2" s="73"/>
      <c r="F2" s="184"/>
      <c r="G2" s="73"/>
    </row>
    <row r="3" spans="1:7">
      <c r="A3" s="97" t="s">
        <v>88</v>
      </c>
      <c r="B3" s="32"/>
      <c r="C3" s="32"/>
      <c r="D3" s="185"/>
      <c r="E3" s="32"/>
      <c r="F3" s="185"/>
      <c r="G3" s="32"/>
    </row>
    <row r="4" spans="1:7" ht="26.25" customHeight="1">
      <c r="A4" s="186"/>
      <c r="B4" s="214"/>
      <c r="C4" s="187" t="s">
        <v>89</v>
      </c>
      <c r="D4" s="215" t="s">
        <v>91</v>
      </c>
      <c r="E4" s="113"/>
      <c r="F4" s="215" t="s">
        <v>92</v>
      </c>
      <c r="G4" s="113"/>
    </row>
    <row r="5" spans="1:7" ht="18.75" customHeight="1">
      <c r="B5" s="214"/>
      <c r="C5" s="187"/>
      <c r="D5" s="216"/>
      <c r="E5" s="113"/>
      <c r="F5" s="215"/>
      <c r="G5" s="113"/>
    </row>
    <row r="6" spans="1:7" ht="12" customHeight="1">
      <c r="B6" s="214"/>
      <c r="C6" s="113"/>
      <c r="D6" s="217"/>
      <c r="E6" s="113"/>
      <c r="F6" s="217"/>
      <c r="G6" s="113"/>
    </row>
    <row r="7" spans="1:7">
      <c r="A7" s="97" t="s">
        <v>93</v>
      </c>
      <c r="B7" s="218"/>
      <c r="C7" s="218"/>
      <c r="D7" s="219"/>
      <c r="E7" s="218"/>
      <c r="F7" s="219"/>
      <c r="G7" s="218"/>
    </row>
    <row r="8" spans="1:7">
      <c r="A8" s="97" t="s">
        <v>94</v>
      </c>
      <c r="B8" s="220"/>
      <c r="C8" s="220"/>
      <c r="D8" s="188"/>
      <c r="E8" s="220"/>
      <c r="F8" s="188"/>
      <c r="G8" s="220"/>
    </row>
    <row r="9" spans="1:7">
      <c r="A9" s="52" t="s">
        <v>95</v>
      </c>
      <c r="B9" s="221"/>
      <c r="C9" s="221">
        <v>15</v>
      </c>
      <c r="D9" s="189">
        <v>357363</v>
      </c>
      <c r="E9" s="221"/>
      <c r="F9" s="189">
        <v>376407</v>
      </c>
      <c r="G9" s="221"/>
    </row>
    <row r="10" spans="1:7">
      <c r="A10" s="8" t="s">
        <v>96</v>
      </c>
      <c r="B10" s="221"/>
      <c r="C10" s="221">
        <v>16</v>
      </c>
      <c r="D10" s="189">
        <v>57720</v>
      </c>
      <c r="E10" s="221"/>
      <c r="F10" s="189">
        <v>48151</v>
      </c>
      <c r="G10" s="221"/>
    </row>
    <row r="11" spans="1:7">
      <c r="A11" s="8" t="s">
        <v>97</v>
      </c>
      <c r="B11" s="221"/>
      <c r="C11" s="221">
        <v>16</v>
      </c>
      <c r="D11" s="189">
        <v>3439</v>
      </c>
      <c r="E11" s="221"/>
      <c r="F11" s="189">
        <v>3522</v>
      </c>
      <c r="G11" s="221"/>
    </row>
    <row r="12" spans="1:7">
      <c r="A12" s="52" t="s">
        <v>98</v>
      </c>
      <c r="B12" s="221"/>
      <c r="C12" s="221">
        <v>17</v>
      </c>
      <c r="D12" s="189">
        <v>11198</v>
      </c>
      <c r="E12" s="221"/>
      <c r="F12" s="189">
        <v>10568</v>
      </c>
      <c r="G12" s="221"/>
    </row>
    <row r="13" spans="1:7">
      <c r="A13" s="9" t="s">
        <v>99</v>
      </c>
      <c r="B13" s="221"/>
      <c r="C13" s="221">
        <v>18</v>
      </c>
      <c r="D13" s="189">
        <v>231563</v>
      </c>
      <c r="E13" s="221"/>
      <c r="F13" s="189">
        <v>162844</v>
      </c>
      <c r="G13" s="221"/>
    </row>
    <row r="14" spans="1:7">
      <c r="A14" s="8" t="s">
        <v>100</v>
      </c>
      <c r="B14" s="221"/>
      <c r="C14" s="221">
        <v>19</v>
      </c>
      <c r="D14" s="189">
        <v>3942</v>
      </c>
      <c r="E14" s="221"/>
      <c r="F14" s="189">
        <v>4778</v>
      </c>
      <c r="G14" s="221"/>
    </row>
    <row r="15" spans="1:7">
      <c r="A15" s="9" t="s">
        <v>101</v>
      </c>
      <c r="B15" s="221"/>
      <c r="C15" s="221">
        <v>20</v>
      </c>
      <c r="D15" s="189">
        <v>53353</v>
      </c>
      <c r="E15" s="221"/>
      <c r="F15" s="189">
        <v>67471</v>
      </c>
      <c r="G15" s="221"/>
    </row>
    <row r="16" spans="1:7">
      <c r="A16" s="9" t="s">
        <v>102</v>
      </c>
      <c r="B16" s="221"/>
      <c r="C16" s="221">
        <v>21</v>
      </c>
      <c r="D16" s="189">
        <v>7133</v>
      </c>
      <c r="E16" s="221"/>
      <c r="F16" s="189">
        <v>5694</v>
      </c>
      <c r="G16" s="221"/>
    </row>
    <row r="17" spans="1:10">
      <c r="A17" s="8" t="s">
        <v>103</v>
      </c>
      <c r="B17" s="221"/>
      <c r="C17" s="221"/>
      <c r="D17" s="189">
        <v>2287</v>
      </c>
      <c r="E17" s="221"/>
      <c r="F17" s="189">
        <f>2052</f>
        <v>2052</v>
      </c>
      <c r="G17" s="221"/>
    </row>
    <row r="18" spans="1:10" ht="14.25" customHeight="1">
      <c r="B18" s="220"/>
      <c r="C18" s="220"/>
      <c r="D18" s="190">
        <f>SUM(D9:D17)</f>
        <v>727998</v>
      </c>
      <c r="E18" s="220"/>
      <c r="F18" s="191">
        <f>F9+F10+F11+F12+F13+F14+F15+F16+F17</f>
        <v>681487</v>
      </c>
      <c r="G18" s="220"/>
    </row>
    <row r="19" spans="1:10">
      <c r="A19" s="97" t="s">
        <v>104</v>
      </c>
      <c r="B19" s="220"/>
      <c r="C19" s="220"/>
      <c r="D19" s="192"/>
      <c r="E19" s="220"/>
      <c r="F19" s="193"/>
      <c r="G19" s="220"/>
    </row>
    <row r="20" spans="1:10">
      <c r="A20" s="52" t="s">
        <v>105</v>
      </c>
      <c r="B20" s="221"/>
      <c r="C20" s="221">
        <v>22</v>
      </c>
      <c r="D20" s="189">
        <v>331438</v>
      </c>
      <c r="E20" s="221"/>
      <c r="F20" s="189">
        <v>278583</v>
      </c>
      <c r="G20" s="221"/>
    </row>
    <row r="21" spans="1:10">
      <c r="A21" s="52" t="s">
        <v>106</v>
      </c>
      <c r="B21" s="221"/>
      <c r="C21" s="222">
        <v>23</v>
      </c>
      <c r="D21" s="189">
        <v>268949</v>
      </c>
      <c r="E21" s="222"/>
      <c r="F21" s="189">
        <v>224442</v>
      </c>
      <c r="G21" s="222"/>
    </row>
    <row r="22" spans="1:10">
      <c r="A22" s="52" t="s">
        <v>107</v>
      </c>
      <c r="B22" s="221"/>
      <c r="C22" s="222">
        <v>24</v>
      </c>
      <c r="D22" s="189">
        <v>14905</v>
      </c>
      <c r="E22" s="222"/>
      <c r="F22" s="189">
        <v>12909</v>
      </c>
      <c r="G22" s="222"/>
      <c r="H22" s="223"/>
      <c r="J22" s="223"/>
    </row>
    <row r="23" spans="1:10">
      <c r="A23" s="52" t="s">
        <v>108</v>
      </c>
      <c r="B23" s="221"/>
      <c r="C23" s="221">
        <v>25</v>
      </c>
      <c r="D23" s="189">
        <v>37719</v>
      </c>
      <c r="E23" s="221"/>
      <c r="F23" s="189">
        <f>36672+30</f>
        <v>36702</v>
      </c>
      <c r="G23" s="221"/>
    </row>
    <row r="24" spans="1:10">
      <c r="A24" s="52" t="s">
        <v>109</v>
      </c>
      <c r="B24" s="221"/>
      <c r="C24" s="221">
        <v>26</v>
      </c>
      <c r="D24" s="189">
        <v>128883</v>
      </c>
      <c r="E24" s="221"/>
      <c r="F24" s="189">
        <v>19855</v>
      </c>
      <c r="G24" s="221"/>
    </row>
    <row r="25" spans="1:10">
      <c r="A25" s="97"/>
      <c r="B25" s="220"/>
      <c r="C25" s="221"/>
      <c r="D25" s="190">
        <f>SUM(D20:D24)</f>
        <v>781894</v>
      </c>
      <c r="E25" s="221"/>
      <c r="F25" s="190">
        <f>SUM(F20:F24)</f>
        <v>572491</v>
      </c>
      <c r="G25" s="221"/>
    </row>
    <row r="26" spans="1:10" ht="6.75" customHeight="1">
      <c r="A26" s="97"/>
      <c r="B26" s="220"/>
      <c r="C26" s="221"/>
      <c r="D26" s="194"/>
      <c r="E26" s="221"/>
      <c r="F26" s="194"/>
      <c r="G26" s="221"/>
    </row>
    <row r="27" spans="1:10" ht="15.75" thickBot="1">
      <c r="A27" s="97" t="s">
        <v>110</v>
      </c>
      <c r="B27" s="220"/>
      <c r="C27" s="221"/>
      <c r="D27" s="195">
        <f>SUM(D25,D18)</f>
        <v>1509892</v>
      </c>
      <c r="E27" s="221"/>
      <c r="F27" s="195">
        <f>SUM(F25,F18)</f>
        <v>1253978</v>
      </c>
      <c r="G27" s="221"/>
      <c r="H27" s="224"/>
    </row>
    <row r="28" spans="1:10" ht="8.25" customHeight="1" thickTop="1">
      <c r="A28" s="97"/>
      <c r="B28" s="220"/>
      <c r="C28" s="220"/>
      <c r="D28" s="194"/>
      <c r="E28" s="220"/>
      <c r="F28" s="194"/>
      <c r="G28" s="220"/>
    </row>
    <row r="29" spans="1:10">
      <c r="A29" s="97" t="s">
        <v>111</v>
      </c>
      <c r="B29" s="218"/>
      <c r="C29" s="218"/>
      <c r="D29" s="194"/>
      <c r="E29" s="218"/>
      <c r="F29" s="194"/>
      <c r="G29" s="218"/>
    </row>
    <row r="30" spans="1:10">
      <c r="A30" s="196" t="s">
        <v>112</v>
      </c>
      <c r="B30" s="218"/>
      <c r="C30" s="218"/>
      <c r="D30" s="225"/>
      <c r="E30" s="218"/>
      <c r="F30" s="225"/>
      <c r="G30" s="218"/>
    </row>
    <row r="31" spans="1:10">
      <c r="A31" s="197" t="s">
        <v>113</v>
      </c>
      <c r="B31" s="221"/>
      <c r="C31" s="221"/>
      <c r="D31" s="189">
        <v>172591</v>
      </c>
      <c r="E31" s="221"/>
      <c r="F31" s="189">
        <v>134798</v>
      </c>
      <c r="G31" s="221"/>
    </row>
    <row r="32" spans="1:10">
      <c r="A32" s="52" t="s">
        <v>114</v>
      </c>
      <c r="B32" s="221"/>
      <c r="C32" s="221"/>
      <c r="D32" s="189">
        <v>158182</v>
      </c>
      <c r="E32" s="221"/>
      <c r="F32" s="189">
        <f>47503</f>
        <v>47503</v>
      </c>
      <c r="G32" s="221"/>
      <c r="J32" s="156"/>
    </row>
    <row r="33" spans="1:10">
      <c r="A33" s="52" t="s">
        <v>115</v>
      </c>
      <c r="B33" s="221"/>
      <c r="C33" s="221"/>
      <c r="D33" s="189">
        <v>11697</v>
      </c>
      <c r="E33" s="221"/>
      <c r="F33" s="189">
        <v>12488</v>
      </c>
      <c r="G33" s="221"/>
      <c r="J33" s="156"/>
    </row>
    <row r="34" spans="1:10">
      <c r="A34" s="52" t="s">
        <v>116</v>
      </c>
      <c r="B34" s="221"/>
      <c r="D34" s="189">
        <f>395070-1</f>
        <v>395069</v>
      </c>
      <c r="E34" s="221"/>
      <c r="F34" s="189">
        <v>509869</v>
      </c>
      <c r="G34" s="221"/>
      <c r="J34" s="156"/>
    </row>
    <row r="35" spans="1:10">
      <c r="A35" s="97"/>
      <c r="B35" s="220"/>
      <c r="C35" s="221">
        <v>27</v>
      </c>
      <c r="D35" s="198">
        <f>SUM(D31:D34)</f>
        <v>737539</v>
      </c>
      <c r="E35" s="221"/>
      <c r="F35" s="198">
        <f>SUM(F31:F34)</f>
        <v>704658</v>
      </c>
      <c r="G35" s="221"/>
    </row>
    <row r="36" spans="1:10" ht="9" customHeight="1">
      <c r="A36" s="97"/>
      <c r="B36" s="220"/>
      <c r="C36" s="221"/>
      <c r="D36" s="199"/>
      <c r="E36" s="221"/>
      <c r="F36" s="199"/>
      <c r="G36" s="221"/>
    </row>
    <row r="37" spans="1:10">
      <c r="A37" s="200" t="s">
        <v>117</v>
      </c>
      <c r="B37" s="220"/>
      <c r="C37" s="221"/>
      <c r="D37" s="201">
        <v>15269</v>
      </c>
      <c r="E37" s="221"/>
      <c r="F37" s="201">
        <v>11976</v>
      </c>
      <c r="G37" s="221"/>
    </row>
    <row r="38" spans="1:10" ht="7.5" customHeight="1">
      <c r="A38" s="200"/>
      <c r="B38" s="220"/>
      <c r="C38" s="221"/>
      <c r="D38" s="199"/>
      <c r="E38" s="221"/>
      <c r="F38" s="202"/>
      <c r="G38" s="221"/>
    </row>
    <row r="39" spans="1:10">
      <c r="A39" s="65" t="s">
        <v>118</v>
      </c>
      <c r="B39" s="220"/>
      <c r="C39" s="221">
        <v>27</v>
      </c>
      <c r="D39" s="201">
        <f>D37+D35</f>
        <v>752808</v>
      </c>
      <c r="E39" s="221"/>
      <c r="F39" s="203">
        <f>F35+F37</f>
        <v>716634</v>
      </c>
      <c r="G39" s="221"/>
    </row>
    <row r="40" spans="1:10" ht="9" customHeight="1">
      <c r="A40" s="65"/>
      <c r="B40" s="220"/>
      <c r="C40" s="221"/>
      <c r="D40" s="199"/>
      <c r="E40" s="221"/>
      <c r="F40" s="199"/>
      <c r="G40" s="221"/>
    </row>
    <row r="41" spans="1:10">
      <c r="A41" s="97" t="s">
        <v>119</v>
      </c>
      <c r="B41" s="220"/>
      <c r="C41" s="220"/>
      <c r="D41" s="5"/>
      <c r="E41" s="220"/>
      <c r="F41" s="5"/>
      <c r="G41" s="220"/>
    </row>
    <row r="42" spans="1:10">
      <c r="A42" s="97" t="s">
        <v>120</v>
      </c>
      <c r="B42" s="221"/>
      <c r="C42" s="221"/>
      <c r="D42" s="5"/>
      <c r="E42" s="221"/>
      <c r="F42" s="5"/>
      <c r="G42" s="221"/>
    </row>
    <row r="43" spans="1:10">
      <c r="A43" s="52" t="s">
        <v>121</v>
      </c>
      <c r="B43" s="221"/>
      <c r="C43" s="221">
        <v>28</v>
      </c>
      <c r="D43" s="5">
        <v>55529</v>
      </c>
      <c r="E43" s="221"/>
      <c r="F43" s="5">
        <v>27759</v>
      </c>
      <c r="G43" s="221"/>
    </row>
    <row r="44" spans="1:10">
      <c r="A44" s="8" t="s">
        <v>122</v>
      </c>
      <c r="B44" s="221"/>
      <c r="C44" s="221"/>
      <c r="D44" s="5">
        <f>3670</f>
        <v>3670</v>
      </c>
      <c r="E44" s="221"/>
      <c r="F44" s="5">
        <f>6397</f>
        <v>6397</v>
      </c>
      <c r="G44" s="221"/>
    </row>
    <row r="45" spans="1:10">
      <c r="A45" s="8" t="s">
        <v>123</v>
      </c>
      <c r="B45" s="221"/>
      <c r="C45" s="221">
        <v>29</v>
      </c>
      <c r="D45" s="5">
        <v>16914</v>
      </c>
      <c r="E45" s="221"/>
      <c r="F45" s="5">
        <v>24494</v>
      </c>
      <c r="G45" s="221"/>
    </row>
    <row r="46" spans="1:10" ht="15.75" customHeight="1">
      <c r="A46" s="52" t="s">
        <v>124</v>
      </c>
      <c r="B46" s="221"/>
      <c r="C46" s="221">
        <v>30</v>
      </c>
      <c r="D46" s="5">
        <v>8352</v>
      </c>
      <c r="E46" s="221"/>
      <c r="F46" s="5">
        <v>6541</v>
      </c>
      <c r="G46" s="221"/>
    </row>
    <row r="47" spans="1:10">
      <c r="A47" s="204" t="s">
        <v>125</v>
      </c>
      <c r="B47" s="221"/>
      <c r="C47" s="221">
        <v>31</v>
      </c>
      <c r="D47" s="5">
        <v>54435</v>
      </c>
      <c r="E47" s="221"/>
      <c r="F47" s="5">
        <v>52058</v>
      </c>
      <c r="G47" s="221"/>
    </row>
    <row r="48" spans="1:10">
      <c r="A48" s="204" t="s">
        <v>126</v>
      </c>
      <c r="B48" s="221"/>
      <c r="C48" s="221">
        <v>32</v>
      </c>
      <c r="D48" s="5">
        <v>4931</v>
      </c>
      <c r="E48" s="221"/>
      <c r="F48" s="5">
        <v>6155</v>
      </c>
      <c r="G48" s="221"/>
    </row>
    <row r="49" spans="1:11">
      <c r="A49" s="52" t="s">
        <v>127</v>
      </c>
      <c r="B49" s="221"/>
      <c r="C49" s="221">
        <v>33</v>
      </c>
      <c r="D49" s="5">
        <v>5543</v>
      </c>
      <c r="E49" s="221"/>
      <c r="F49" s="5">
        <v>6594</v>
      </c>
      <c r="G49" s="221"/>
    </row>
    <row r="50" spans="1:11">
      <c r="B50" s="220"/>
      <c r="C50" s="221"/>
      <c r="D50" s="205">
        <f>SUM(D43:D49)</f>
        <v>149374</v>
      </c>
      <c r="E50" s="221"/>
      <c r="F50" s="205">
        <f>SUM(F43:F49)</f>
        <v>129998</v>
      </c>
      <c r="G50" s="221"/>
      <c r="H50" s="211"/>
    </row>
    <row r="51" spans="1:11" ht="14.25" customHeight="1"/>
    <row r="52" spans="1:11">
      <c r="A52" s="97" t="s">
        <v>128</v>
      </c>
      <c r="B52" s="226"/>
      <c r="C52" s="226"/>
      <c r="D52" s="206"/>
      <c r="E52" s="226"/>
      <c r="F52" s="206"/>
      <c r="G52" s="226"/>
    </row>
    <row r="53" spans="1:11">
      <c r="A53" s="204" t="s">
        <v>129</v>
      </c>
      <c r="B53" s="221"/>
      <c r="C53" s="221">
        <v>34</v>
      </c>
      <c r="D53" s="5">
        <v>200478</v>
      </c>
      <c r="E53" s="221"/>
      <c r="F53" s="5">
        <v>158355</v>
      </c>
      <c r="G53" s="221"/>
    </row>
    <row r="54" spans="1:11">
      <c r="A54" s="204" t="s">
        <v>130</v>
      </c>
      <c r="B54" s="221"/>
      <c r="C54" s="221">
        <v>28</v>
      </c>
      <c r="D54" s="5">
        <v>7024</v>
      </c>
      <c r="E54" s="221"/>
      <c r="F54" s="5">
        <v>9758</v>
      </c>
      <c r="G54" s="221"/>
    </row>
    <row r="55" spans="1:11">
      <c r="A55" s="204" t="s">
        <v>131</v>
      </c>
      <c r="B55" s="221"/>
      <c r="C55" s="221">
        <v>35</v>
      </c>
      <c r="D55" s="5">
        <v>188190</v>
      </c>
      <c r="E55" s="221"/>
      <c r="F55" s="5">
        <v>175567</v>
      </c>
      <c r="G55" s="221"/>
    </row>
    <row r="56" spans="1:11">
      <c r="A56" s="204" t="s">
        <v>132</v>
      </c>
      <c r="B56" s="221"/>
      <c r="C56" s="221">
        <v>36</v>
      </c>
      <c r="D56" s="5">
        <v>101048</v>
      </c>
      <c r="E56" s="222"/>
      <c r="F56" s="5">
        <v>4904</v>
      </c>
      <c r="G56" s="222"/>
      <c r="H56" s="223"/>
      <c r="I56" s="223"/>
    </row>
    <row r="57" spans="1:11">
      <c r="A57" s="204" t="s">
        <v>133</v>
      </c>
      <c r="B57" s="221"/>
      <c r="C57" s="221">
        <v>37</v>
      </c>
      <c r="D57" s="5">
        <v>0</v>
      </c>
      <c r="E57" s="221"/>
      <c r="F57" s="5">
        <v>1875</v>
      </c>
      <c r="G57" s="221"/>
    </row>
    <row r="58" spans="1:11">
      <c r="A58" s="204" t="s">
        <v>134</v>
      </c>
      <c r="B58" s="221"/>
      <c r="C58" s="221">
        <v>31</v>
      </c>
      <c r="D58" s="5">
        <v>13431</v>
      </c>
      <c r="E58" s="221"/>
      <c r="F58" s="5">
        <v>12874</v>
      </c>
      <c r="G58" s="221"/>
    </row>
    <row r="59" spans="1:11">
      <c r="A59" s="207" t="s">
        <v>135</v>
      </c>
      <c r="B59" s="221"/>
      <c r="C59" s="221">
        <v>38</v>
      </c>
      <c r="D59" s="5">
        <v>24336</v>
      </c>
      <c r="E59" s="221"/>
      <c r="F59" s="5">
        <v>21780</v>
      </c>
      <c r="G59" s="221"/>
      <c r="H59" s="223"/>
      <c r="I59" s="223"/>
    </row>
    <row r="60" spans="1:11">
      <c r="A60" s="204" t="s">
        <v>136</v>
      </c>
      <c r="B60" s="221"/>
      <c r="C60" s="221">
        <v>39</v>
      </c>
      <c r="D60" s="5">
        <v>10244</v>
      </c>
      <c r="E60" s="221"/>
      <c r="F60" s="5">
        <v>8436</v>
      </c>
      <c r="G60" s="221"/>
    </row>
    <row r="61" spans="1:11">
      <c r="A61" s="204" t="s">
        <v>137</v>
      </c>
      <c r="B61" s="221"/>
      <c r="C61" s="221">
        <v>40</v>
      </c>
      <c r="D61" s="5">
        <v>62959</v>
      </c>
      <c r="E61" s="221"/>
      <c r="F61" s="5">
        <v>13797</v>
      </c>
      <c r="G61" s="221"/>
      <c r="K61" s="211"/>
    </row>
    <row r="62" spans="1:11">
      <c r="A62" s="97"/>
      <c r="B62" s="220"/>
      <c r="C62" s="220"/>
      <c r="D62" s="198">
        <f>SUM(D53:D61)</f>
        <v>607710</v>
      </c>
      <c r="E62" s="220"/>
      <c r="F62" s="198">
        <f>SUM(F53:F61)</f>
        <v>407346</v>
      </c>
      <c r="G62" s="220"/>
      <c r="H62" s="211"/>
    </row>
    <row r="63" spans="1:11" ht="7.5" customHeight="1">
      <c r="A63" s="97"/>
      <c r="B63" s="220"/>
      <c r="C63" s="220"/>
      <c r="D63" s="199"/>
      <c r="E63" s="220"/>
      <c r="F63" s="199"/>
      <c r="G63" s="220"/>
    </row>
    <row r="64" spans="1:11">
      <c r="A64" s="97" t="s">
        <v>138</v>
      </c>
      <c r="B64" s="220"/>
      <c r="C64" s="220"/>
      <c r="D64" s="201">
        <f>D50+D62</f>
        <v>757084</v>
      </c>
      <c r="E64" s="220"/>
      <c r="F64" s="203">
        <f>F50+F62</f>
        <v>537344</v>
      </c>
      <c r="G64" s="220"/>
      <c r="H64" s="211"/>
    </row>
    <row r="65" spans="1:10" ht="6.75" customHeight="1">
      <c r="A65" s="31"/>
      <c r="B65" s="220"/>
      <c r="C65" s="220"/>
      <c r="D65" s="199"/>
      <c r="E65" s="220"/>
      <c r="F65" s="202"/>
      <c r="G65" s="220"/>
    </row>
    <row r="66" spans="1:10" ht="15.75" thickBot="1">
      <c r="A66" s="97" t="s">
        <v>139</v>
      </c>
      <c r="B66" s="220"/>
      <c r="C66" s="220"/>
      <c r="D66" s="195">
        <f>D64+D39</f>
        <v>1509892</v>
      </c>
      <c r="E66" s="220"/>
      <c r="F66" s="208">
        <f>F39+F50+F62</f>
        <v>1253978</v>
      </c>
      <c r="G66" s="220"/>
    </row>
    <row r="67" spans="1:10" ht="15.75" thickTop="1">
      <c r="A67" s="52"/>
      <c r="B67" s="221"/>
      <c r="C67" s="227"/>
      <c r="D67" s="209"/>
      <c r="E67" s="227"/>
      <c r="F67" s="209"/>
      <c r="G67" s="227"/>
      <c r="J67" s="211"/>
    </row>
    <row r="68" spans="1:10">
      <c r="A68" s="52"/>
      <c r="B68" s="221"/>
      <c r="C68" s="227"/>
      <c r="D68" s="209"/>
      <c r="E68" s="227"/>
      <c r="F68" s="209"/>
      <c r="G68" s="227"/>
    </row>
    <row r="69" spans="1:10">
      <c r="A69" s="210" t="s">
        <v>140</v>
      </c>
      <c r="B69" s="221"/>
      <c r="C69" s="227"/>
      <c r="D69" s="209"/>
      <c r="E69" s="227"/>
      <c r="F69" s="209"/>
      <c r="G69" s="227"/>
    </row>
    <row r="70" spans="1:10">
      <c r="A70" s="52"/>
      <c r="B70" s="221"/>
      <c r="C70" s="227"/>
      <c r="D70" s="209"/>
      <c r="E70" s="227"/>
      <c r="F70" s="209"/>
      <c r="G70" s="227"/>
    </row>
    <row r="71" spans="1:10">
      <c r="A71" s="31"/>
      <c r="B71" s="221"/>
      <c r="C71" s="155"/>
      <c r="E71" s="155"/>
      <c r="G71" s="155"/>
    </row>
    <row r="72" spans="1:10" ht="17.25" customHeight="1">
      <c r="A72" s="87"/>
      <c r="B72" s="87"/>
      <c r="C72" s="87"/>
      <c r="D72" s="228"/>
      <c r="E72" s="87"/>
      <c r="F72" s="228"/>
      <c r="G72" s="87"/>
    </row>
    <row r="73" spans="1:10" ht="8.25" customHeight="1">
      <c r="A73" s="87"/>
      <c r="B73" s="87"/>
      <c r="C73" s="87"/>
      <c r="D73" s="228"/>
      <c r="E73" s="87"/>
      <c r="F73" s="228"/>
      <c r="G73" s="87"/>
    </row>
    <row r="74" spans="1:10">
      <c r="A74" s="87" t="s">
        <v>25</v>
      </c>
      <c r="B74" s="155"/>
      <c r="C74" s="155"/>
      <c r="D74" s="229"/>
      <c r="E74" s="155"/>
      <c r="F74" s="229"/>
      <c r="G74" s="155"/>
    </row>
    <row r="75" spans="1:10">
      <c r="A75" s="88" t="s">
        <v>20</v>
      </c>
      <c r="B75" s="155"/>
      <c r="C75" s="155"/>
      <c r="D75" s="229"/>
      <c r="E75" s="155"/>
      <c r="F75" s="229"/>
      <c r="G75" s="155"/>
    </row>
    <row r="76" spans="1:10" ht="9" customHeight="1">
      <c r="A76" s="88"/>
      <c r="B76" s="155"/>
      <c r="C76" s="155"/>
      <c r="D76" s="229"/>
      <c r="E76" s="155"/>
      <c r="F76" s="229"/>
      <c r="G76" s="155"/>
    </row>
    <row r="77" spans="1:10" ht="7.5" customHeight="1">
      <c r="A77" s="88"/>
      <c r="B77" s="155"/>
      <c r="C77" s="155"/>
      <c r="D77" s="229"/>
      <c r="E77" s="155"/>
      <c r="F77" s="229"/>
      <c r="G77" s="155"/>
    </row>
    <row r="78" spans="1:10">
      <c r="A78" s="20" t="s">
        <v>28</v>
      </c>
      <c r="B78" s="155"/>
      <c r="C78" s="155"/>
      <c r="D78" s="229"/>
      <c r="E78" s="155"/>
      <c r="F78" s="229"/>
      <c r="G78" s="155"/>
    </row>
    <row r="79" spans="1:10">
      <c r="A79" s="21" t="s">
        <v>29</v>
      </c>
      <c r="B79" s="155"/>
      <c r="C79" s="155"/>
      <c r="D79" s="229"/>
      <c r="E79" s="155"/>
      <c r="F79" s="229"/>
      <c r="G79" s="155"/>
    </row>
    <row r="80" spans="1:10" ht="10.5" customHeight="1">
      <c r="A80" s="47"/>
      <c r="B80" s="155"/>
      <c r="C80" s="155"/>
      <c r="D80" s="229"/>
      <c r="E80" s="155"/>
      <c r="F80" s="229"/>
      <c r="G80" s="155"/>
    </row>
    <row r="81" spans="1:1">
      <c r="A81" s="48" t="s">
        <v>30</v>
      </c>
    </row>
    <row r="82" spans="1:1">
      <c r="A82" s="50" t="s">
        <v>31</v>
      </c>
    </row>
    <row r="83" spans="1:1">
      <c r="A83" s="57"/>
    </row>
    <row r="84" spans="1:1">
      <c r="A84" s="212"/>
    </row>
    <row r="85" spans="1:1">
      <c r="A85" s="212"/>
    </row>
    <row r="86" spans="1:1">
      <c r="A86" s="212"/>
    </row>
  </sheetData>
  <mergeCells count="3">
    <mergeCell ref="C4:C5"/>
    <mergeCell ref="F4:F5"/>
    <mergeCell ref="D4:D5"/>
  </mergeCells>
  <pageMargins left="0.70866141732283472" right="0.70866141732283472" top="0.47244094488188981" bottom="0.47244094488188981" header="0.31496062992125984" footer="0.31496062992125984"/>
  <pageSetup paperSize="9" scale="65" orientation="portrait" r:id="rId1"/>
  <headerFooter alignWithMargins="0">
    <oddFooter>&amp;R&amp;"Times New Roman Cyr,Regular"2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78"/>
  <sheetViews>
    <sheetView view="pageBreakPreview" zoomScaleNormal="100" zoomScaleSheetLayoutView="100" workbookViewId="0">
      <selection sqref="A1:XFD1048576"/>
    </sheetView>
  </sheetViews>
  <sheetFormatPr defaultColWidth="2.5703125" defaultRowHeight="15"/>
  <cols>
    <col min="1" max="1" width="81.28515625" style="12" customWidth="1"/>
    <col min="2" max="2" width="13.7109375" style="19" customWidth="1"/>
    <col min="3" max="3" width="13.5703125" style="19" customWidth="1"/>
    <col min="4" max="4" width="2.28515625" style="19" customWidth="1"/>
    <col min="5" max="5" width="13.5703125" style="19" customWidth="1"/>
    <col min="6" max="6" width="8.7109375" style="19" bestFit="1" customWidth="1"/>
    <col min="7" max="29" width="11.5703125" style="12" customWidth="1"/>
    <col min="30" max="16384" width="2.5703125" style="12"/>
  </cols>
  <sheetData>
    <row r="1" spans="1:7" s="10" customFormat="1">
      <c r="A1" s="27" t="s">
        <v>18</v>
      </c>
      <c r="B1" s="165"/>
      <c r="C1" s="165"/>
      <c r="D1" s="165"/>
      <c r="E1" s="165"/>
      <c r="F1" s="166"/>
    </row>
    <row r="2" spans="1:7" s="11" customFormat="1">
      <c r="A2" s="28" t="s">
        <v>141</v>
      </c>
      <c r="B2" s="167"/>
      <c r="C2" s="167"/>
      <c r="D2" s="167"/>
      <c r="E2" s="167"/>
      <c r="F2" s="166"/>
    </row>
    <row r="3" spans="1:7" s="11" customFormat="1">
      <c r="A3" s="7" t="s">
        <v>88</v>
      </c>
      <c r="B3" s="168"/>
      <c r="C3" s="168"/>
      <c r="D3" s="168"/>
      <c r="E3" s="168"/>
      <c r="F3" s="168"/>
    </row>
    <row r="4" spans="1:7">
      <c r="B4" s="169" t="s">
        <v>89</v>
      </c>
      <c r="C4" s="56">
        <v>2023</v>
      </c>
      <c r="D4" s="170"/>
      <c r="E4" s="56">
        <v>2022</v>
      </c>
      <c r="F4" s="171"/>
    </row>
    <row r="5" spans="1:7">
      <c r="A5" s="172"/>
      <c r="B5" s="169"/>
      <c r="C5" s="21" t="s">
        <v>1</v>
      </c>
      <c r="D5" s="170"/>
      <c r="E5" s="21" t="s">
        <v>1</v>
      </c>
      <c r="F5" s="171"/>
    </row>
    <row r="6" spans="1:7">
      <c r="A6" s="172"/>
      <c r="B6" s="169"/>
      <c r="C6" s="173"/>
      <c r="D6" s="169"/>
      <c r="E6" s="173"/>
      <c r="F6" s="171"/>
    </row>
    <row r="7" spans="1:7">
      <c r="A7" s="34" t="s">
        <v>142</v>
      </c>
      <c r="C7" s="18"/>
      <c r="E7" s="18"/>
      <c r="F7" s="13"/>
    </row>
    <row r="8" spans="1:7">
      <c r="A8" s="35" t="s">
        <v>51</v>
      </c>
      <c r="B8" s="33"/>
      <c r="C8" s="26">
        <v>2131046</v>
      </c>
      <c r="E8" s="26">
        <v>1930323</v>
      </c>
      <c r="F8" s="26"/>
      <c r="G8" s="13"/>
    </row>
    <row r="9" spans="1:7">
      <c r="A9" s="35" t="s">
        <v>143</v>
      </c>
      <c r="B9" s="33"/>
      <c r="C9" s="26">
        <v>-1832583</v>
      </c>
      <c r="E9" s="26">
        <v>-1603177</v>
      </c>
      <c r="F9" s="26"/>
      <c r="G9" s="13"/>
    </row>
    <row r="10" spans="1:7">
      <c r="A10" s="35" t="s">
        <v>144</v>
      </c>
      <c r="B10" s="33"/>
      <c r="C10" s="26">
        <v>-165524</v>
      </c>
      <c r="E10" s="26">
        <v>-141810</v>
      </c>
      <c r="F10" s="26"/>
      <c r="G10" s="13"/>
    </row>
    <row r="11" spans="1:7" s="14" customFormat="1">
      <c r="A11" s="35" t="s">
        <v>145</v>
      </c>
      <c r="B11" s="33"/>
      <c r="C11" s="26">
        <v>-65713</v>
      </c>
      <c r="D11" s="19"/>
      <c r="E11" s="26">
        <v>-65217</v>
      </c>
      <c r="F11" s="26"/>
      <c r="G11" s="13"/>
    </row>
    <row r="12" spans="1:7" s="14" customFormat="1">
      <c r="A12" s="35" t="s">
        <v>146</v>
      </c>
      <c r="B12" s="33"/>
      <c r="C12" s="26">
        <v>5933</v>
      </c>
      <c r="D12" s="19"/>
      <c r="E12" s="26">
        <v>8796</v>
      </c>
      <c r="F12" s="26"/>
      <c r="G12" s="13"/>
    </row>
    <row r="13" spans="1:7" s="14" customFormat="1">
      <c r="A13" s="35" t="s">
        <v>147</v>
      </c>
      <c r="B13" s="33"/>
      <c r="C13" s="26">
        <v>-13416</v>
      </c>
      <c r="D13" s="19"/>
      <c r="E13" s="26">
        <v>-9905</v>
      </c>
      <c r="F13" s="26"/>
      <c r="G13" s="13"/>
    </row>
    <row r="14" spans="1:7" s="14" customFormat="1" ht="17.25" customHeight="1">
      <c r="A14" s="35" t="s">
        <v>148</v>
      </c>
      <c r="B14" s="33"/>
      <c r="C14" s="26">
        <v>0</v>
      </c>
      <c r="D14" s="19"/>
      <c r="E14" s="26">
        <v>49</v>
      </c>
      <c r="F14" s="26"/>
      <c r="G14" s="13"/>
    </row>
    <row r="15" spans="1:7" s="14" customFormat="1">
      <c r="A15" s="35" t="s">
        <v>149</v>
      </c>
      <c r="B15" s="33"/>
      <c r="C15" s="26">
        <v>-10147</v>
      </c>
      <c r="D15" s="19"/>
      <c r="E15" s="26">
        <v>-5921</v>
      </c>
      <c r="F15" s="26"/>
      <c r="G15" s="13"/>
    </row>
    <row r="16" spans="1:7" s="14" customFormat="1">
      <c r="A16" s="35" t="s">
        <v>150</v>
      </c>
      <c r="B16" s="33"/>
      <c r="C16" s="26">
        <v>-1658</v>
      </c>
      <c r="D16" s="19"/>
      <c r="E16" s="26">
        <v>-1599</v>
      </c>
      <c r="F16" s="26"/>
      <c r="G16" s="13"/>
    </row>
    <row r="17" spans="1:10">
      <c r="A17" s="35" t="s">
        <v>151</v>
      </c>
      <c r="B17" s="33"/>
      <c r="C17" s="26">
        <v>-2905</v>
      </c>
      <c r="E17" s="26">
        <v>-1457</v>
      </c>
      <c r="F17" s="26"/>
      <c r="G17" s="13"/>
      <c r="H17" s="37"/>
      <c r="I17" s="37"/>
      <c r="J17" s="37"/>
    </row>
    <row r="18" spans="1:10" s="14" customFormat="1">
      <c r="A18" s="34" t="s">
        <v>152</v>
      </c>
      <c r="B18" s="19"/>
      <c r="C18" s="15">
        <f>SUM(C8:C17)</f>
        <v>45033</v>
      </c>
      <c r="D18" s="19"/>
      <c r="E18" s="15">
        <f>SUM(E8:E17)</f>
        <v>110082</v>
      </c>
      <c r="F18" s="38"/>
    </row>
    <row r="19" spans="1:10" s="14" customFormat="1">
      <c r="A19" s="34"/>
      <c r="B19" s="19"/>
      <c r="C19" s="18"/>
      <c r="D19" s="19"/>
      <c r="E19" s="18"/>
      <c r="F19" s="13"/>
    </row>
    <row r="20" spans="1:10" s="14" customFormat="1">
      <c r="A20" s="39" t="s">
        <v>153</v>
      </c>
      <c r="B20" s="19"/>
      <c r="C20" s="18"/>
      <c r="D20" s="19"/>
      <c r="E20" s="18"/>
      <c r="F20" s="13"/>
    </row>
    <row r="21" spans="1:10">
      <c r="A21" s="35" t="s">
        <v>154</v>
      </c>
      <c r="B21" s="33"/>
      <c r="C21" s="26">
        <v>-24390</v>
      </c>
      <c r="E21" s="26">
        <v>-19347</v>
      </c>
      <c r="F21" s="38"/>
      <c r="G21" s="13"/>
    </row>
    <row r="22" spans="1:10">
      <c r="A22" s="40" t="s">
        <v>155</v>
      </c>
      <c r="B22" s="174"/>
      <c r="C22" s="26">
        <v>15029</v>
      </c>
      <c r="E22" s="26">
        <v>1923</v>
      </c>
      <c r="F22" s="38"/>
      <c r="G22" s="13"/>
    </row>
    <row r="23" spans="1:10" ht="16.5" customHeight="1">
      <c r="A23" s="35" t="s">
        <v>156</v>
      </c>
      <c r="B23" s="33"/>
      <c r="C23" s="26">
        <v>-18897</v>
      </c>
      <c r="E23" s="26">
        <v>-4309</v>
      </c>
      <c r="F23" s="38"/>
      <c r="G23" s="13"/>
    </row>
    <row r="24" spans="1:10" ht="18" customHeight="1">
      <c r="A24" s="35" t="s">
        <v>157</v>
      </c>
      <c r="B24" s="33"/>
      <c r="C24" s="26">
        <v>-13440</v>
      </c>
      <c r="E24" s="26">
        <v>-675</v>
      </c>
      <c r="F24" s="38"/>
      <c r="G24" s="13"/>
    </row>
    <row r="25" spans="1:10" ht="16.5" customHeight="1">
      <c r="A25" s="35" t="s">
        <v>158</v>
      </c>
      <c r="B25" s="33"/>
      <c r="C25" s="26">
        <v>578</v>
      </c>
      <c r="E25" s="26">
        <v>628</v>
      </c>
      <c r="F25" s="38"/>
      <c r="G25" s="13"/>
    </row>
    <row r="26" spans="1:10">
      <c r="A26" s="35" t="s">
        <v>159</v>
      </c>
      <c r="B26" s="33"/>
      <c r="C26" s="26">
        <v>1488</v>
      </c>
      <c r="E26" s="26">
        <v>1215</v>
      </c>
      <c r="F26" s="38"/>
      <c r="G26" s="13"/>
    </row>
    <row r="27" spans="1:10" ht="17.25" customHeight="1">
      <c r="A27" s="35" t="s">
        <v>160</v>
      </c>
      <c r="B27" s="33"/>
      <c r="C27" s="26">
        <v>26</v>
      </c>
      <c r="E27" s="26">
        <v>33</v>
      </c>
      <c r="F27" s="38"/>
      <c r="G27" s="13"/>
    </row>
    <row r="28" spans="1:10" ht="18.75" customHeight="1">
      <c r="A28" s="43" t="s">
        <v>161</v>
      </c>
      <c r="B28" s="33"/>
      <c r="C28" s="26">
        <v>-9347</v>
      </c>
      <c r="E28" s="26">
        <v>-2338</v>
      </c>
      <c r="F28" s="38"/>
      <c r="G28" s="13"/>
    </row>
    <row r="29" spans="1:10">
      <c r="A29" s="35" t="s">
        <v>162</v>
      </c>
      <c r="B29" s="33"/>
      <c r="C29" s="26">
        <v>0</v>
      </c>
      <c r="E29" s="26">
        <v>399</v>
      </c>
      <c r="F29" s="38"/>
      <c r="G29" s="13"/>
    </row>
    <row r="30" spans="1:10" ht="19.5" customHeight="1">
      <c r="A30" s="35" t="s">
        <v>163</v>
      </c>
      <c r="B30" s="175"/>
      <c r="C30" s="36">
        <v>-27933</v>
      </c>
      <c r="D30" s="175"/>
      <c r="E30" s="36">
        <v>-16480</v>
      </c>
      <c r="F30" s="38"/>
      <c r="G30" s="13"/>
    </row>
    <row r="31" spans="1:10" ht="18.75" customHeight="1">
      <c r="A31" s="35" t="s">
        <v>164</v>
      </c>
      <c r="B31" s="175"/>
      <c r="C31" s="36">
        <v>2845</v>
      </c>
      <c r="D31" s="175"/>
      <c r="E31" s="36">
        <v>0</v>
      </c>
      <c r="F31" s="38"/>
      <c r="G31" s="13"/>
    </row>
    <row r="32" spans="1:10" ht="18" customHeight="1">
      <c r="A32" s="35" t="s">
        <v>165</v>
      </c>
      <c r="B32" s="175"/>
      <c r="C32" s="36">
        <v>-903</v>
      </c>
      <c r="D32" s="175"/>
      <c r="E32" s="36">
        <v>-10859</v>
      </c>
      <c r="F32" s="38"/>
      <c r="G32" s="13"/>
    </row>
    <row r="33" spans="1:7">
      <c r="A33" s="40" t="s">
        <v>7</v>
      </c>
      <c r="B33" s="33"/>
      <c r="C33" s="26">
        <v>-5689</v>
      </c>
      <c r="E33" s="26">
        <v>-13500</v>
      </c>
      <c r="F33" s="38"/>
      <c r="G33" s="13"/>
    </row>
    <row r="34" spans="1:7" ht="16.5" customHeight="1">
      <c r="A34" s="35" t="s">
        <v>166</v>
      </c>
      <c r="B34" s="33"/>
      <c r="C34" s="26">
        <v>19039</v>
      </c>
      <c r="E34" s="26">
        <v>684</v>
      </c>
      <c r="F34" s="38"/>
      <c r="G34" s="13"/>
    </row>
    <row r="35" spans="1:7" ht="17.25" customHeight="1">
      <c r="A35" s="35" t="s">
        <v>167</v>
      </c>
      <c r="B35" s="33"/>
      <c r="C35" s="33">
        <v>-4696</v>
      </c>
      <c r="E35" s="26">
        <v>-1962</v>
      </c>
      <c r="F35" s="38"/>
      <c r="G35" s="13"/>
    </row>
    <row r="36" spans="1:7" ht="18" customHeight="1">
      <c r="A36" s="35" t="s">
        <v>168</v>
      </c>
      <c r="B36" s="33"/>
      <c r="C36" s="33">
        <v>0</v>
      </c>
      <c r="E36" s="33">
        <v>4</v>
      </c>
      <c r="F36" s="38"/>
      <c r="G36" s="13"/>
    </row>
    <row r="37" spans="1:7" ht="16.5" customHeight="1">
      <c r="A37" s="35" t="s">
        <v>169</v>
      </c>
      <c r="B37" s="33"/>
      <c r="C37" s="26">
        <v>3440</v>
      </c>
      <c r="E37" s="33">
        <v>965</v>
      </c>
      <c r="F37" s="38"/>
      <c r="G37" s="13"/>
    </row>
    <row r="38" spans="1:7" ht="18" customHeight="1">
      <c r="A38" s="35" t="s">
        <v>170</v>
      </c>
      <c r="B38" s="33"/>
      <c r="C38" s="26">
        <v>0</v>
      </c>
      <c r="E38" s="26">
        <v>13</v>
      </c>
      <c r="F38" s="38"/>
      <c r="G38" s="13"/>
    </row>
    <row r="39" spans="1:7">
      <c r="A39" s="176" t="s">
        <v>171</v>
      </c>
      <c r="B39" s="177"/>
      <c r="C39" s="15">
        <f>SUM(C21:C38)</f>
        <v>-62850</v>
      </c>
      <c r="E39" s="15">
        <f>SUM(E21:E38)</f>
        <v>-63606</v>
      </c>
      <c r="F39" s="41"/>
    </row>
    <row r="40" spans="1:7">
      <c r="A40" s="35"/>
      <c r="C40" s="18"/>
      <c r="E40" s="18"/>
      <c r="F40" s="13"/>
    </row>
    <row r="41" spans="1:7">
      <c r="A41" s="39" t="s">
        <v>172</v>
      </c>
      <c r="C41" s="42"/>
      <c r="E41" s="42"/>
      <c r="F41" s="41"/>
    </row>
    <row r="42" spans="1:7">
      <c r="A42" s="43" t="s">
        <v>173</v>
      </c>
      <c r="B42" s="33"/>
      <c r="C42" s="26">
        <v>43371</v>
      </c>
      <c r="E42" s="26">
        <v>12</v>
      </c>
      <c r="F42" s="38"/>
      <c r="G42" s="13"/>
    </row>
    <row r="43" spans="1:7">
      <c r="A43" s="43" t="s">
        <v>174</v>
      </c>
      <c r="B43" s="33"/>
      <c r="C43" s="26">
        <v>-1187</v>
      </c>
      <c r="E43" s="26">
        <v>-59072</v>
      </c>
      <c r="F43" s="38"/>
      <c r="G43" s="13"/>
    </row>
    <row r="44" spans="1:7">
      <c r="A44" s="43" t="s">
        <v>175</v>
      </c>
      <c r="B44" s="33"/>
      <c r="C44" s="26">
        <v>36565</v>
      </c>
      <c r="E44" s="26">
        <v>2163</v>
      </c>
      <c r="F44" s="38"/>
      <c r="G44" s="13"/>
    </row>
    <row r="45" spans="1:7">
      <c r="A45" s="43" t="s">
        <v>176</v>
      </c>
      <c r="B45" s="33"/>
      <c r="C45" s="26">
        <v>-11542</v>
      </c>
      <c r="E45" s="26">
        <v>-20029</v>
      </c>
      <c r="F45" s="38"/>
      <c r="G45" s="13"/>
    </row>
    <row r="46" spans="1:7">
      <c r="A46" s="35" t="s">
        <v>177</v>
      </c>
      <c r="C46" s="26">
        <v>700</v>
      </c>
      <c r="E46" s="26">
        <v>30950</v>
      </c>
      <c r="F46" s="38"/>
      <c r="G46" s="13"/>
    </row>
    <row r="47" spans="1:7">
      <c r="A47" s="51" t="s">
        <v>178</v>
      </c>
      <c r="B47" s="33"/>
      <c r="C47" s="26">
        <v>-79</v>
      </c>
      <c r="E47" s="26">
        <v>-114</v>
      </c>
      <c r="F47" s="38"/>
      <c r="G47" s="13"/>
    </row>
    <row r="48" spans="1:7">
      <c r="A48" s="35" t="s">
        <v>179</v>
      </c>
      <c r="B48" s="33"/>
      <c r="C48" s="36">
        <v>-379</v>
      </c>
      <c r="E48" s="36">
        <v>-354</v>
      </c>
      <c r="F48" s="38"/>
      <c r="G48" s="13"/>
    </row>
    <row r="49" spans="1:11">
      <c r="A49" s="35" t="s">
        <v>180</v>
      </c>
      <c r="B49" s="33"/>
      <c r="C49" s="36">
        <v>156084</v>
      </c>
      <c r="E49" s="36">
        <v>0</v>
      </c>
      <c r="F49" s="38"/>
      <c r="G49" s="13"/>
    </row>
    <row r="50" spans="1:11" s="14" customFormat="1">
      <c r="A50" s="35" t="s">
        <v>181</v>
      </c>
      <c r="B50" s="33"/>
      <c r="C50" s="26">
        <v>-18792</v>
      </c>
      <c r="D50" s="19"/>
      <c r="E50" s="26">
        <v>-16081</v>
      </c>
      <c r="F50" s="38"/>
      <c r="G50" s="13"/>
    </row>
    <row r="51" spans="1:11" s="14" customFormat="1" ht="17.25" customHeight="1">
      <c r="A51" s="35" t="s">
        <v>182</v>
      </c>
      <c r="B51" s="33"/>
      <c r="C51" s="26">
        <v>-5252</v>
      </c>
      <c r="D51" s="19"/>
      <c r="E51" s="26">
        <v>-1919</v>
      </c>
      <c r="F51" s="38"/>
      <c r="G51" s="13"/>
    </row>
    <row r="52" spans="1:11">
      <c r="A52" s="12" t="s">
        <v>183</v>
      </c>
      <c r="B52" s="33"/>
      <c r="C52" s="26">
        <v>-71889</v>
      </c>
      <c r="E52" s="26">
        <v>-11</v>
      </c>
      <c r="F52" s="38"/>
      <c r="G52" s="13"/>
    </row>
    <row r="53" spans="1:11">
      <c r="A53" s="12" t="s">
        <v>126</v>
      </c>
      <c r="B53" s="33"/>
      <c r="C53" s="26">
        <v>36</v>
      </c>
      <c r="E53" s="26">
        <v>34</v>
      </c>
      <c r="F53" s="38"/>
      <c r="G53" s="13"/>
    </row>
    <row r="54" spans="1:11">
      <c r="A54" s="75" t="s">
        <v>184</v>
      </c>
      <c r="B54" s="33"/>
      <c r="C54" s="26">
        <v>-791</v>
      </c>
      <c r="E54" s="26">
        <v>79</v>
      </c>
      <c r="F54" s="38"/>
      <c r="G54" s="13"/>
    </row>
    <row r="55" spans="1:11">
      <c r="A55" s="44" t="s">
        <v>185</v>
      </c>
      <c r="C55" s="15">
        <f>SUM(C42:C54)</f>
        <v>126845</v>
      </c>
      <c r="E55" s="15">
        <f>SUM(E42:E54)</f>
        <v>-64342</v>
      </c>
      <c r="F55" s="45"/>
      <c r="I55" s="13"/>
      <c r="K55" s="13"/>
    </row>
    <row r="56" spans="1:11">
      <c r="A56" s="44"/>
      <c r="C56" s="29"/>
      <c r="E56" s="29"/>
      <c r="F56" s="45"/>
      <c r="I56" s="13"/>
      <c r="K56" s="13"/>
    </row>
    <row r="57" spans="1:11" s="14" customFormat="1">
      <c r="A57" s="55" t="s">
        <v>186</v>
      </c>
      <c r="B57" s="19"/>
      <c r="C57" s="16">
        <f>C18+C39+C55</f>
        <v>109028</v>
      </c>
      <c r="D57" s="19"/>
      <c r="E57" s="16">
        <f>E18+E39+E55</f>
        <v>-17866</v>
      </c>
      <c r="F57" s="45"/>
      <c r="G57" s="41"/>
      <c r="I57" s="13"/>
      <c r="K57" s="13"/>
    </row>
    <row r="58" spans="1:11" s="14" customFormat="1">
      <c r="A58" s="12"/>
      <c r="B58" s="19"/>
      <c r="C58" s="18"/>
      <c r="D58" s="19"/>
      <c r="E58" s="18"/>
      <c r="F58" s="45"/>
      <c r="I58" s="13"/>
      <c r="K58" s="13"/>
    </row>
    <row r="59" spans="1:11">
      <c r="A59" s="12" t="s">
        <v>187</v>
      </c>
      <c r="C59" s="26">
        <v>19851</v>
      </c>
      <c r="E59" s="26">
        <v>37717</v>
      </c>
      <c r="F59" s="45"/>
      <c r="I59" s="13"/>
      <c r="K59" s="13"/>
    </row>
    <row r="60" spans="1:11">
      <c r="C60" s="46"/>
      <c r="E60" s="46"/>
      <c r="F60" s="45"/>
      <c r="I60" s="13"/>
      <c r="K60" s="13"/>
    </row>
    <row r="61" spans="1:11" ht="15.75" thickBot="1">
      <c r="A61" s="14" t="s">
        <v>188</v>
      </c>
      <c r="B61" s="19">
        <v>27</v>
      </c>
      <c r="C61" s="17">
        <f>C59+C57</f>
        <v>128879</v>
      </c>
      <c r="E61" s="17">
        <f>E59+E57</f>
        <v>19851</v>
      </c>
      <c r="F61" s="45"/>
      <c r="I61" s="13"/>
      <c r="K61" s="13"/>
    </row>
    <row r="62" spans="1:11" ht="15.75" thickTop="1">
      <c r="A62" s="178"/>
      <c r="C62" s="179"/>
      <c r="E62" s="179"/>
    </row>
    <row r="63" spans="1:11">
      <c r="A63" s="180" t="str">
        <f>SFP!A69</f>
        <v>The notes on pages 5 to 142 are an integral part of the present consolidated financial statement.</v>
      </c>
      <c r="B63" s="180"/>
      <c r="C63" s="180"/>
      <c r="D63" s="180"/>
    </row>
    <row r="64" spans="1:11">
      <c r="A64" s="181"/>
      <c r="C64" s="33"/>
    </row>
    <row r="65" spans="1:6">
      <c r="A65" s="181"/>
      <c r="C65" s="33"/>
      <c r="E65" s="33"/>
    </row>
    <row r="66" spans="1:6">
      <c r="A66" s="87" t="s">
        <v>189</v>
      </c>
    </row>
    <row r="67" spans="1:6">
      <c r="A67" s="88" t="s">
        <v>20</v>
      </c>
    </row>
    <row r="68" spans="1:6">
      <c r="A68" s="76"/>
    </row>
    <row r="69" spans="1:6">
      <c r="A69" s="20" t="s">
        <v>190</v>
      </c>
    </row>
    <row r="70" spans="1:6">
      <c r="A70" s="21" t="s">
        <v>29</v>
      </c>
    </row>
    <row r="71" spans="1:6">
      <c r="A71" s="47"/>
    </row>
    <row r="72" spans="1:6">
      <c r="A72" s="48" t="s">
        <v>30</v>
      </c>
      <c r="B72" s="49"/>
      <c r="C72" s="49"/>
      <c r="D72" s="49"/>
      <c r="E72" s="49"/>
      <c r="F72" s="49"/>
    </row>
    <row r="73" spans="1:6">
      <c r="A73" s="50" t="s">
        <v>31</v>
      </c>
    </row>
    <row r="74" spans="1:6">
      <c r="A74" s="37"/>
    </row>
    <row r="75" spans="1:6">
      <c r="A75" s="22"/>
    </row>
    <row r="76" spans="1:6">
      <c r="A76" s="23"/>
    </row>
    <row r="77" spans="1:6">
      <c r="A77" s="24"/>
    </row>
    <row r="78" spans="1:6">
      <c r="A78" s="24"/>
    </row>
  </sheetData>
  <mergeCells count="1">
    <mergeCell ref="A63:D63"/>
  </mergeCells>
  <pageMargins left="0.70866141732283472" right="0.70866141732283472" top="0.35433070866141736" bottom="0.43307086614173229" header="0.27559055118110237" footer="0.31496062992125984"/>
  <pageSetup paperSize="9" scale="70" firstPageNumber="3" orientation="portrait" blackAndWhite="1" useFirstPageNumber="1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X101"/>
  <sheetViews>
    <sheetView view="pageBreakPreview" topLeftCell="A34" zoomScale="78" zoomScaleNormal="55" zoomScaleSheetLayoutView="78" workbookViewId="0">
      <selection activeCell="A58" sqref="A58"/>
    </sheetView>
  </sheetViews>
  <sheetFormatPr defaultColWidth="9.28515625" defaultRowHeight="15"/>
  <cols>
    <col min="1" max="1" width="88.7109375" style="25" customWidth="1"/>
    <col min="2" max="2" width="11.5703125" style="25" customWidth="1"/>
    <col min="3" max="3" width="13.7109375" style="25" customWidth="1"/>
    <col min="4" max="4" width="1" style="25" customWidth="1"/>
    <col min="5" max="5" width="13.42578125" style="25" customWidth="1"/>
    <col min="6" max="6" width="0.7109375" style="25" customWidth="1"/>
    <col min="7" max="7" width="13.5703125" style="25" customWidth="1"/>
    <col min="8" max="8" width="1" style="25" customWidth="1"/>
    <col min="9" max="9" width="15.7109375" style="25" customWidth="1"/>
    <col min="10" max="10" width="1" style="25" customWidth="1"/>
    <col min="11" max="11" width="17.5703125" style="25" customWidth="1"/>
    <col min="12" max="12" width="0.5703125" style="25" customWidth="1"/>
    <col min="13" max="13" width="20.28515625" style="25" customWidth="1"/>
    <col min="14" max="14" width="1.28515625" style="25" customWidth="1"/>
    <col min="15" max="15" width="19.7109375" style="25" customWidth="1"/>
    <col min="16" max="16" width="1.28515625" style="25" customWidth="1"/>
    <col min="17" max="17" width="19.7109375" style="25" customWidth="1"/>
    <col min="18" max="18" width="1.42578125" style="25" customWidth="1"/>
    <col min="19" max="19" width="13.7109375" style="25" customWidth="1"/>
    <col min="20" max="20" width="2.42578125" style="25" customWidth="1"/>
    <col min="21" max="21" width="20.42578125" style="107" customWidth="1"/>
    <col min="22" max="22" width="1.42578125" style="25" customWidth="1"/>
    <col min="23" max="23" width="18.7109375" style="25" customWidth="1"/>
    <col min="24" max="24" width="11.7109375" style="25" bestFit="1" customWidth="1"/>
    <col min="25" max="25" width="10.7109375" style="25" customWidth="1"/>
    <col min="26" max="27" width="9.7109375" style="25" bestFit="1" customWidth="1"/>
    <col min="28" max="16384" width="9.28515625" style="25"/>
  </cols>
  <sheetData>
    <row r="1" spans="1:24" ht="18" customHeight="1">
      <c r="A1" s="77" t="s">
        <v>18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105"/>
      <c r="U1" s="106"/>
      <c r="V1" s="105"/>
      <c r="W1" s="105"/>
    </row>
    <row r="2" spans="1:24" ht="18" customHeight="1">
      <c r="A2" s="95" t="s">
        <v>191</v>
      </c>
      <c r="B2" s="95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</row>
    <row r="3" spans="1:24" ht="18" customHeight="1">
      <c r="A3" s="97" t="s">
        <v>50</v>
      </c>
      <c r="B3" s="65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W3" s="108"/>
    </row>
    <row r="4" spans="1:24" ht="43.9" customHeight="1">
      <c r="A4" s="109"/>
      <c r="B4" s="110"/>
      <c r="C4" s="111" t="s">
        <v>228</v>
      </c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0"/>
      <c r="U4" s="89" t="s">
        <v>229</v>
      </c>
      <c r="V4" s="110"/>
      <c r="W4" s="89" t="s">
        <v>230</v>
      </c>
    </row>
    <row r="5" spans="1:24" ht="28.5" customHeight="1">
      <c r="A5" s="112"/>
      <c r="B5" s="113" t="s">
        <v>0</v>
      </c>
      <c r="C5" s="93" t="s">
        <v>231</v>
      </c>
      <c r="D5" s="114"/>
      <c r="E5" s="93" t="s">
        <v>232</v>
      </c>
      <c r="F5" s="114"/>
      <c r="G5" s="93" t="s">
        <v>233</v>
      </c>
      <c r="H5" s="114"/>
      <c r="I5" s="93" t="s">
        <v>234</v>
      </c>
      <c r="J5" s="90"/>
      <c r="K5" s="93" t="s">
        <v>235</v>
      </c>
      <c r="L5" s="90"/>
      <c r="M5" s="93" t="s">
        <v>236</v>
      </c>
      <c r="N5" s="114"/>
      <c r="O5" s="93" t="s">
        <v>237</v>
      </c>
      <c r="P5" s="90"/>
      <c r="Q5" s="93" t="s">
        <v>238</v>
      </c>
      <c r="R5" s="114"/>
      <c r="S5" s="93" t="s">
        <v>239</v>
      </c>
    </row>
    <row r="6" spans="1:24" s="99" customFormat="1" ht="52.9" customHeight="1">
      <c r="A6" s="115"/>
      <c r="C6" s="94"/>
      <c r="D6" s="116"/>
      <c r="E6" s="94"/>
      <c r="F6" s="116"/>
      <c r="G6" s="94"/>
      <c r="H6" s="116"/>
      <c r="I6" s="94"/>
      <c r="J6" s="91"/>
      <c r="K6" s="94"/>
      <c r="L6" s="91"/>
      <c r="M6" s="94"/>
      <c r="N6" s="116"/>
      <c r="O6" s="98"/>
      <c r="P6" s="117"/>
      <c r="Q6" s="94"/>
      <c r="R6" s="116"/>
      <c r="S6" s="94"/>
      <c r="U6" s="118"/>
      <c r="V6" s="119"/>
      <c r="W6" s="119"/>
    </row>
    <row r="7" spans="1:24" s="100" customFormat="1">
      <c r="A7" s="120"/>
      <c r="B7" s="120"/>
      <c r="C7" s="121" t="s">
        <v>1</v>
      </c>
      <c r="D7" s="121"/>
      <c r="E7" s="121" t="s">
        <v>1</v>
      </c>
      <c r="F7" s="121"/>
      <c r="G7" s="121" t="s">
        <v>1</v>
      </c>
      <c r="H7" s="121"/>
      <c r="I7" s="121" t="s">
        <v>1</v>
      </c>
      <c r="J7" s="121"/>
      <c r="K7" s="121" t="s">
        <v>1</v>
      </c>
      <c r="L7" s="121"/>
      <c r="M7" s="121" t="s">
        <v>1</v>
      </c>
      <c r="N7" s="121"/>
      <c r="O7" s="121" t="s">
        <v>1</v>
      </c>
      <c r="P7" s="121"/>
      <c r="Q7" s="121" t="s">
        <v>1</v>
      </c>
      <c r="R7" s="121"/>
      <c r="S7" s="121" t="s">
        <v>1</v>
      </c>
      <c r="U7" s="122" t="s">
        <v>1</v>
      </c>
      <c r="V7" s="121"/>
      <c r="W7" s="121" t="s">
        <v>1</v>
      </c>
    </row>
    <row r="8" spans="1:24" s="99" customFormat="1" ht="12" customHeight="1">
      <c r="A8" s="37"/>
      <c r="B8" s="37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21"/>
      <c r="R8" s="121"/>
      <c r="S8" s="121"/>
      <c r="U8" s="118"/>
    </row>
    <row r="9" spans="1:24" s="101" customFormat="1" ht="3.75" customHeight="1">
      <c r="A9" s="81"/>
      <c r="B9" s="123"/>
      <c r="C9" s="124"/>
      <c r="D9" s="125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6"/>
      <c r="U9" s="127"/>
      <c r="V9" s="123"/>
      <c r="W9" s="128"/>
    </row>
    <row r="10" spans="1:24" s="101" customFormat="1" ht="15.75" thickBot="1">
      <c r="A10" s="78" t="s">
        <v>192</v>
      </c>
      <c r="B10" s="110">
        <f>+SFP!C39</f>
        <v>27</v>
      </c>
      <c r="C10" s="129">
        <v>134798</v>
      </c>
      <c r="D10" s="130"/>
      <c r="E10" s="129">
        <v>-50284</v>
      </c>
      <c r="F10" s="130"/>
      <c r="G10" s="129">
        <v>66201</v>
      </c>
      <c r="H10" s="130"/>
      <c r="I10" s="129">
        <v>36788</v>
      </c>
      <c r="J10" s="131"/>
      <c r="K10" s="129">
        <v>1644</v>
      </c>
      <c r="L10" s="131"/>
      <c r="M10" s="129">
        <v>682</v>
      </c>
      <c r="N10" s="130"/>
      <c r="O10" s="129">
        <v>12512</v>
      </c>
      <c r="P10" s="130"/>
      <c r="Q10" s="129">
        <v>444634</v>
      </c>
      <c r="R10" s="129" t="e">
        <v>#REF!</v>
      </c>
      <c r="S10" s="129">
        <f>C10+E10+G10+I10+K10+M10+O10+Q10</f>
        <v>646975</v>
      </c>
      <c r="T10" s="129"/>
      <c r="U10" s="129">
        <v>11893</v>
      </c>
      <c r="V10" s="129" t="e">
        <v>#REF!</v>
      </c>
      <c r="W10" s="129">
        <f>S10+U10</f>
        <v>658868</v>
      </c>
      <c r="X10" s="102"/>
    </row>
    <row r="11" spans="1:24" s="101" customFormat="1" ht="7.5" customHeight="1" thickTop="1">
      <c r="A11" s="78"/>
      <c r="B11" s="110"/>
      <c r="C11" s="131"/>
      <c r="D11" s="130"/>
      <c r="E11" s="131"/>
      <c r="F11" s="130"/>
      <c r="G11" s="131"/>
      <c r="H11" s="130"/>
      <c r="I11" s="131"/>
      <c r="J11" s="131"/>
      <c r="K11" s="131"/>
      <c r="L11" s="131"/>
      <c r="M11" s="131"/>
      <c r="N11" s="130"/>
      <c r="O11" s="131"/>
      <c r="P11" s="130"/>
      <c r="Q11" s="131"/>
      <c r="R11" s="131"/>
      <c r="S11" s="131"/>
      <c r="T11" s="131"/>
      <c r="U11" s="131"/>
      <c r="V11" s="131"/>
      <c r="W11" s="131"/>
      <c r="X11" s="102"/>
    </row>
    <row r="12" spans="1:24" s="101" customFormat="1">
      <c r="A12" s="79" t="s">
        <v>193</v>
      </c>
      <c r="B12" s="110"/>
      <c r="C12" s="131"/>
      <c r="D12" s="130"/>
      <c r="E12" s="130"/>
      <c r="F12" s="130"/>
      <c r="G12" s="131"/>
      <c r="H12" s="130"/>
      <c r="I12" s="131"/>
      <c r="J12" s="131"/>
      <c r="K12" s="131"/>
      <c r="L12" s="131"/>
      <c r="M12" s="131"/>
      <c r="N12" s="130"/>
      <c r="O12" s="130"/>
      <c r="P12" s="130"/>
      <c r="Q12" s="131"/>
      <c r="R12" s="130"/>
      <c r="S12" s="131"/>
      <c r="T12" s="104"/>
      <c r="U12" s="104"/>
      <c r="W12" s="103"/>
    </row>
    <row r="13" spans="1:24" s="101" customFormat="1">
      <c r="A13" s="80" t="s">
        <v>194</v>
      </c>
      <c r="B13" s="110"/>
      <c r="C13" s="131">
        <v>0</v>
      </c>
      <c r="D13" s="130"/>
      <c r="E13" s="130">
        <v>-1919</v>
      </c>
      <c r="F13" s="130"/>
      <c r="G13" s="131">
        <v>0</v>
      </c>
      <c r="H13" s="130"/>
      <c r="I13" s="131">
        <v>0</v>
      </c>
      <c r="J13" s="131"/>
      <c r="K13" s="131">
        <v>0</v>
      </c>
      <c r="L13" s="131"/>
      <c r="M13" s="131">
        <v>0</v>
      </c>
      <c r="N13" s="130"/>
      <c r="O13" s="130">
        <v>0</v>
      </c>
      <c r="P13" s="130"/>
      <c r="Q13" s="132">
        <v>0</v>
      </c>
      <c r="R13" s="130"/>
      <c r="S13" s="132">
        <f>C13+E13+G13+I13+K13+M13+O13+Q13</f>
        <v>-1919</v>
      </c>
      <c r="T13" s="104"/>
      <c r="U13" s="104">
        <v>0</v>
      </c>
      <c r="W13" s="103">
        <f>S13+U13</f>
        <v>-1919</v>
      </c>
    </row>
    <row r="14" spans="1:24" s="101" customFormat="1" ht="11.45" customHeight="1">
      <c r="A14" s="80"/>
      <c r="B14" s="110"/>
      <c r="C14" s="131"/>
      <c r="D14" s="130"/>
      <c r="E14" s="130"/>
      <c r="F14" s="130"/>
      <c r="G14" s="131"/>
      <c r="H14" s="130"/>
      <c r="I14" s="131"/>
      <c r="J14" s="131"/>
      <c r="K14" s="131"/>
      <c r="L14" s="131"/>
      <c r="M14" s="131"/>
      <c r="N14" s="130"/>
      <c r="O14" s="130"/>
      <c r="P14" s="130"/>
      <c r="Q14" s="131"/>
      <c r="R14" s="130"/>
      <c r="S14" s="131"/>
      <c r="T14" s="104"/>
      <c r="U14" s="104"/>
      <c r="W14" s="133"/>
    </row>
    <row r="15" spans="1:24" s="101" customFormat="1" ht="19.899999999999999" customHeight="1">
      <c r="A15" s="80" t="s">
        <v>195</v>
      </c>
      <c r="B15" s="110"/>
      <c r="C15" s="131">
        <v>0</v>
      </c>
      <c r="D15" s="130"/>
      <c r="E15" s="130">
        <v>0</v>
      </c>
      <c r="F15" s="130"/>
      <c r="G15" s="131">
        <v>0</v>
      </c>
      <c r="H15" s="130"/>
      <c r="I15" s="131">
        <v>0</v>
      </c>
      <c r="J15" s="131"/>
      <c r="K15" s="131">
        <v>0</v>
      </c>
      <c r="L15" s="131"/>
      <c r="M15" s="131">
        <v>0</v>
      </c>
      <c r="N15" s="130"/>
      <c r="O15" s="132">
        <v>0</v>
      </c>
      <c r="P15" s="132"/>
      <c r="Q15" s="132">
        <v>103</v>
      </c>
      <c r="R15" s="132"/>
      <c r="S15" s="132">
        <f>C15+E15+G15+I15+K15+M15+O15+Q15</f>
        <v>103</v>
      </c>
      <c r="T15" s="103"/>
      <c r="U15" s="132">
        <v>0</v>
      </c>
      <c r="V15" s="103"/>
      <c r="W15" s="103">
        <f>S15+U15</f>
        <v>103</v>
      </c>
    </row>
    <row r="16" spans="1:24" s="101" customFormat="1" ht="21" customHeight="1">
      <c r="A16" s="81" t="s">
        <v>196</v>
      </c>
      <c r="B16" s="110"/>
      <c r="C16" s="134">
        <v>0</v>
      </c>
      <c r="D16" s="135"/>
      <c r="E16" s="134">
        <v>0</v>
      </c>
      <c r="F16" s="135"/>
      <c r="G16" s="134">
        <v>0</v>
      </c>
      <c r="H16" s="135"/>
      <c r="I16" s="134">
        <v>0</v>
      </c>
      <c r="J16" s="136"/>
      <c r="K16" s="134">
        <v>0</v>
      </c>
      <c r="L16" s="136"/>
      <c r="M16" s="134">
        <v>0</v>
      </c>
      <c r="N16" s="135"/>
      <c r="O16" s="134">
        <f>O17</f>
        <v>-24</v>
      </c>
      <c r="P16" s="135"/>
      <c r="Q16" s="134">
        <v>0</v>
      </c>
      <c r="R16" s="135"/>
      <c r="S16" s="137">
        <f>S17</f>
        <v>-24</v>
      </c>
      <c r="T16" s="138"/>
      <c r="U16" s="134">
        <v>0</v>
      </c>
      <c r="V16" s="138"/>
      <c r="W16" s="139">
        <f>W17</f>
        <v>-24</v>
      </c>
    </row>
    <row r="17" spans="1:24" s="101" customFormat="1" ht="16.149999999999999" customHeight="1">
      <c r="A17" s="82" t="s">
        <v>197</v>
      </c>
      <c r="B17" s="110"/>
      <c r="C17" s="135">
        <v>0</v>
      </c>
      <c r="D17" s="135"/>
      <c r="E17" s="135">
        <v>0</v>
      </c>
      <c r="F17" s="135"/>
      <c r="G17" s="135">
        <v>0</v>
      </c>
      <c r="H17" s="135"/>
      <c r="I17" s="135">
        <v>0</v>
      </c>
      <c r="J17" s="136"/>
      <c r="K17" s="135">
        <v>0</v>
      </c>
      <c r="L17" s="136"/>
      <c r="M17" s="135">
        <v>0</v>
      </c>
      <c r="N17" s="135"/>
      <c r="O17" s="135">
        <v>-24</v>
      </c>
      <c r="P17" s="135"/>
      <c r="Q17" s="135">
        <v>0</v>
      </c>
      <c r="R17" s="135"/>
      <c r="S17" s="132">
        <f>C17+E17+G17+I17+K17+M17+O17+Q17</f>
        <v>-24</v>
      </c>
      <c r="T17" s="138"/>
      <c r="U17" s="135">
        <v>0</v>
      </c>
      <c r="V17" s="138"/>
      <c r="W17" s="103">
        <f>S17+U17</f>
        <v>-24</v>
      </c>
    </row>
    <row r="18" spans="1:24" s="101" customFormat="1" ht="16.149999999999999" customHeight="1">
      <c r="A18" s="82"/>
      <c r="B18" s="110"/>
      <c r="C18" s="135"/>
      <c r="D18" s="135"/>
      <c r="E18" s="135"/>
      <c r="F18" s="135"/>
      <c r="G18" s="135"/>
      <c r="H18" s="135"/>
      <c r="I18" s="135"/>
      <c r="J18" s="136"/>
      <c r="K18" s="135"/>
      <c r="L18" s="136"/>
      <c r="M18" s="135"/>
      <c r="N18" s="135"/>
      <c r="O18" s="135"/>
      <c r="P18" s="135"/>
      <c r="Q18" s="135"/>
      <c r="R18" s="135"/>
      <c r="S18" s="135"/>
      <c r="T18" s="138"/>
      <c r="U18" s="135"/>
      <c r="V18" s="138"/>
      <c r="W18" s="140"/>
    </row>
    <row r="19" spans="1:24" s="101" customFormat="1" ht="30">
      <c r="A19" s="83" t="s">
        <v>198</v>
      </c>
      <c r="B19" s="110"/>
      <c r="C19" s="141">
        <f>C20+C21</f>
        <v>0</v>
      </c>
      <c r="D19" s="141">
        <f t="shared" ref="D19:V19" si="0">D20+D21</f>
        <v>0</v>
      </c>
      <c r="E19" s="141">
        <f t="shared" si="0"/>
        <v>0</v>
      </c>
      <c r="F19" s="141">
        <f t="shared" si="0"/>
        <v>0</v>
      </c>
      <c r="G19" s="141">
        <f t="shared" si="0"/>
        <v>2427</v>
      </c>
      <c r="H19" s="141">
        <f t="shared" si="0"/>
        <v>0</v>
      </c>
      <c r="I19" s="141">
        <f t="shared" si="0"/>
        <v>0</v>
      </c>
      <c r="J19" s="141">
        <f t="shared" si="0"/>
        <v>0</v>
      </c>
      <c r="K19" s="141">
        <f t="shared" si="0"/>
        <v>0</v>
      </c>
      <c r="L19" s="141">
        <f t="shared" si="0"/>
        <v>0</v>
      </c>
      <c r="M19" s="141">
        <f t="shared" si="0"/>
        <v>0</v>
      </c>
      <c r="N19" s="141">
        <f t="shared" si="0"/>
        <v>0</v>
      </c>
      <c r="O19" s="141">
        <f t="shared" si="0"/>
        <v>0</v>
      </c>
      <c r="P19" s="141">
        <f t="shared" si="0"/>
        <v>0</v>
      </c>
      <c r="Q19" s="141">
        <f t="shared" si="0"/>
        <v>-2427</v>
      </c>
      <c r="R19" s="141">
        <f t="shared" si="0"/>
        <v>0</v>
      </c>
      <c r="S19" s="141">
        <f>C19+E19+G19+I19+K19+M19+O19+Q19</f>
        <v>0</v>
      </c>
      <c r="T19" s="141">
        <f t="shared" si="0"/>
        <v>0</v>
      </c>
      <c r="U19" s="141">
        <f t="shared" si="0"/>
        <v>0</v>
      </c>
      <c r="V19" s="141">
        <f t="shared" si="0"/>
        <v>0</v>
      </c>
      <c r="W19" s="141">
        <f t="shared" ref="W19:W21" si="1">S19+U19</f>
        <v>0</v>
      </c>
      <c r="X19" s="103"/>
    </row>
    <row r="20" spans="1:24" s="101" customFormat="1" ht="30">
      <c r="A20" s="84" t="s">
        <v>199</v>
      </c>
      <c r="B20" s="110"/>
      <c r="C20" s="131">
        <v>0</v>
      </c>
      <c r="D20" s="130"/>
      <c r="E20" s="130">
        <v>0</v>
      </c>
      <c r="F20" s="130"/>
      <c r="G20" s="130">
        <v>2427</v>
      </c>
      <c r="H20" s="130"/>
      <c r="I20" s="131">
        <v>0</v>
      </c>
      <c r="J20" s="131"/>
      <c r="K20" s="131">
        <v>0</v>
      </c>
      <c r="L20" s="131"/>
      <c r="M20" s="131">
        <v>0</v>
      </c>
      <c r="N20" s="130"/>
      <c r="O20" s="130">
        <v>0</v>
      </c>
      <c r="P20" s="130"/>
      <c r="Q20" s="130">
        <v>-2427</v>
      </c>
      <c r="R20" s="130"/>
      <c r="S20" s="132">
        <f t="shared" ref="S20:S21" si="2">C20+E20+G20+I20+K20+M20+O20+Q20</f>
        <v>0</v>
      </c>
      <c r="T20" s="104"/>
      <c r="U20" s="104">
        <v>0</v>
      </c>
      <c r="W20" s="103">
        <f t="shared" si="1"/>
        <v>0</v>
      </c>
      <c r="X20" s="103"/>
    </row>
    <row r="21" spans="1:24" s="101" customFormat="1" hidden="1">
      <c r="A21" s="82" t="s">
        <v>12</v>
      </c>
      <c r="B21" s="110"/>
      <c r="C21" s="131">
        <v>0</v>
      </c>
      <c r="D21" s="130"/>
      <c r="E21" s="130">
        <v>0</v>
      </c>
      <c r="F21" s="130"/>
      <c r="G21" s="131">
        <v>0</v>
      </c>
      <c r="H21" s="130"/>
      <c r="I21" s="131">
        <v>0</v>
      </c>
      <c r="J21" s="131"/>
      <c r="K21" s="131">
        <v>0</v>
      </c>
      <c r="L21" s="131"/>
      <c r="M21" s="131">
        <v>0</v>
      </c>
      <c r="N21" s="130"/>
      <c r="O21" s="130">
        <v>0</v>
      </c>
      <c r="P21" s="130"/>
      <c r="Q21" s="131">
        <v>0</v>
      </c>
      <c r="R21" s="130"/>
      <c r="S21" s="132">
        <f t="shared" si="2"/>
        <v>0</v>
      </c>
      <c r="T21" s="104"/>
      <c r="U21" s="104">
        <v>0</v>
      </c>
      <c r="W21" s="103">
        <f t="shared" si="1"/>
        <v>0</v>
      </c>
      <c r="X21" s="103"/>
    </row>
    <row r="22" spans="1:24" s="101" customFormat="1" ht="10.15" customHeight="1">
      <c r="A22" s="82"/>
      <c r="B22" s="110"/>
      <c r="C22" s="131"/>
      <c r="D22" s="130"/>
      <c r="E22" s="130"/>
      <c r="F22" s="130"/>
      <c r="G22" s="131"/>
      <c r="H22" s="130"/>
      <c r="I22" s="131"/>
      <c r="J22" s="131"/>
      <c r="K22" s="131"/>
      <c r="L22" s="131"/>
      <c r="M22" s="131"/>
      <c r="N22" s="130"/>
      <c r="O22" s="130"/>
      <c r="P22" s="130"/>
      <c r="Q22" s="131"/>
      <c r="R22" s="130"/>
      <c r="S22" s="131"/>
      <c r="T22" s="104"/>
      <c r="U22" s="104"/>
      <c r="W22" s="103"/>
      <c r="X22" s="103"/>
    </row>
    <row r="23" spans="1:24" s="101" customFormat="1" ht="20.45" customHeight="1">
      <c r="A23" s="81" t="s">
        <v>200</v>
      </c>
      <c r="B23" s="110"/>
      <c r="C23" s="141">
        <f>C24</f>
        <v>0</v>
      </c>
      <c r="D23" s="141">
        <f t="shared" ref="D23:Q23" si="3">D24</f>
        <v>0</v>
      </c>
      <c r="E23" s="141">
        <f t="shared" si="3"/>
        <v>0</v>
      </c>
      <c r="F23" s="141">
        <f t="shared" si="3"/>
        <v>0</v>
      </c>
      <c r="G23" s="141">
        <f t="shared" si="3"/>
        <v>0</v>
      </c>
      <c r="H23" s="141">
        <f t="shared" si="3"/>
        <v>0</v>
      </c>
      <c r="I23" s="141">
        <f t="shared" si="3"/>
        <v>0</v>
      </c>
      <c r="J23" s="141">
        <f t="shared" si="3"/>
        <v>0</v>
      </c>
      <c r="K23" s="141">
        <f t="shared" si="3"/>
        <v>0</v>
      </c>
      <c r="L23" s="141">
        <f t="shared" si="3"/>
        <v>0</v>
      </c>
      <c r="M23" s="141">
        <f t="shared" si="3"/>
        <v>0</v>
      </c>
      <c r="N23" s="141">
        <f t="shared" si="3"/>
        <v>0</v>
      </c>
      <c r="O23" s="141">
        <f t="shared" si="3"/>
        <v>0</v>
      </c>
      <c r="P23" s="141">
        <f t="shared" si="3"/>
        <v>0</v>
      </c>
      <c r="Q23" s="141">
        <f t="shared" si="3"/>
        <v>-5587</v>
      </c>
      <c r="R23" s="141">
        <f t="shared" ref="R23" si="4">R24</f>
        <v>0</v>
      </c>
      <c r="S23" s="141">
        <f t="shared" ref="S23:S24" si="5">C23+E23+G23+I23+K23+M23+O23+Q23</f>
        <v>-5587</v>
      </c>
      <c r="T23" s="141">
        <f t="shared" ref="T23" si="6">T24</f>
        <v>0</v>
      </c>
      <c r="U23" s="141">
        <f t="shared" ref="U23" si="7">U24</f>
        <v>-5272</v>
      </c>
      <c r="V23" s="141">
        <f t="shared" ref="V23" si="8">V24</f>
        <v>0</v>
      </c>
      <c r="W23" s="141">
        <f t="shared" ref="W23:W24" si="9">S23+U23</f>
        <v>-10859</v>
      </c>
      <c r="X23" s="103"/>
    </row>
    <row r="24" spans="1:24" s="101" customFormat="1" ht="16.899999999999999" customHeight="1">
      <c r="A24" s="82" t="s">
        <v>201</v>
      </c>
      <c r="B24" s="110"/>
      <c r="C24" s="131">
        <v>0</v>
      </c>
      <c r="D24" s="130"/>
      <c r="E24" s="130">
        <v>0</v>
      </c>
      <c r="F24" s="130"/>
      <c r="G24" s="131">
        <v>0</v>
      </c>
      <c r="H24" s="130"/>
      <c r="I24" s="131">
        <v>0</v>
      </c>
      <c r="J24" s="131"/>
      <c r="K24" s="131">
        <v>0</v>
      </c>
      <c r="L24" s="131"/>
      <c r="M24" s="131">
        <v>0</v>
      </c>
      <c r="N24" s="130"/>
      <c r="O24" s="130">
        <v>0</v>
      </c>
      <c r="P24" s="130"/>
      <c r="Q24" s="130">
        <v>-5587</v>
      </c>
      <c r="R24" s="130"/>
      <c r="S24" s="132">
        <f t="shared" si="5"/>
        <v>-5587</v>
      </c>
      <c r="T24" s="104"/>
      <c r="U24" s="104">
        <v>-5272</v>
      </c>
      <c r="W24" s="103">
        <f t="shared" si="9"/>
        <v>-10859</v>
      </c>
      <c r="X24" s="103"/>
    </row>
    <row r="25" spans="1:24" s="101" customFormat="1">
      <c r="A25" s="82"/>
      <c r="B25" s="110"/>
      <c r="C25" s="131"/>
      <c r="D25" s="130"/>
      <c r="E25" s="130"/>
      <c r="F25" s="130"/>
      <c r="G25" s="131"/>
      <c r="H25" s="130"/>
      <c r="I25" s="131"/>
      <c r="J25" s="131"/>
      <c r="K25" s="131"/>
      <c r="L25" s="131"/>
      <c r="M25" s="131"/>
      <c r="N25" s="130"/>
      <c r="O25" s="130"/>
      <c r="P25" s="130"/>
      <c r="Q25" s="131"/>
      <c r="R25" s="130"/>
      <c r="S25" s="131"/>
      <c r="T25" s="104"/>
      <c r="U25" s="104"/>
      <c r="W25" s="103"/>
      <c r="X25" s="103"/>
    </row>
    <row r="26" spans="1:24" s="101" customFormat="1">
      <c r="A26" s="85" t="s">
        <v>202</v>
      </c>
      <c r="B26" s="110"/>
      <c r="C26" s="142">
        <f>C27+C28</f>
        <v>0</v>
      </c>
      <c r="D26" s="142">
        <f t="shared" ref="D26:V26" si="10">D27+D28</f>
        <v>0</v>
      </c>
      <c r="E26" s="142">
        <f t="shared" si="10"/>
        <v>0</v>
      </c>
      <c r="F26" s="142">
        <f t="shared" si="10"/>
        <v>0</v>
      </c>
      <c r="G26" s="142">
        <f t="shared" si="10"/>
        <v>0</v>
      </c>
      <c r="H26" s="142">
        <f t="shared" si="10"/>
        <v>0</v>
      </c>
      <c r="I26" s="142">
        <f t="shared" si="10"/>
        <v>-892</v>
      </c>
      <c r="J26" s="142">
        <f t="shared" si="10"/>
        <v>0</v>
      </c>
      <c r="K26" s="142">
        <f t="shared" si="10"/>
        <v>-1047</v>
      </c>
      <c r="L26" s="142">
        <f t="shared" si="10"/>
        <v>0</v>
      </c>
      <c r="M26" s="142">
        <f t="shared" si="10"/>
        <v>-5427</v>
      </c>
      <c r="N26" s="142">
        <f t="shared" si="10"/>
        <v>0</v>
      </c>
      <c r="O26" s="142">
        <f t="shared" si="10"/>
        <v>0</v>
      </c>
      <c r="P26" s="142">
        <f t="shared" si="10"/>
        <v>0</v>
      </c>
      <c r="Q26" s="142">
        <f t="shared" si="10"/>
        <v>72476</v>
      </c>
      <c r="R26" s="142">
        <f t="shared" si="10"/>
        <v>0</v>
      </c>
      <c r="S26" s="142">
        <f t="shared" ref="S26:S28" si="11">C26+E26+G26+I26+K26+M26+O26+Q26</f>
        <v>65110</v>
      </c>
      <c r="T26" s="142">
        <f t="shared" si="10"/>
        <v>0</v>
      </c>
      <c r="U26" s="142">
        <f t="shared" si="10"/>
        <v>5355</v>
      </c>
      <c r="V26" s="142">
        <f t="shared" si="10"/>
        <v>0</v>
      </c>
      <c r="W26" s="142">
        <f t="shared" ref="W26:W28" si="12">S26+U26</f>
        <v>70465</v>
      </c>
      <c r="X26" s="102"/>
    </row>
    <row r="27" spans="1:24" s="101" customFormat="1">
      <c r="A27" s="84" t="s">
        <v>203</v>
      </c>
      <c r="B27" s="110"/>
      <c r="C27" s="135">
        <v>0</v>
      </c>
      <c r="D27" s="135"/>
      <c r="E27" s="135">
        <v>0</v>
      </c>
      <c r="F27" s="135"/>
      <c r="G27" s="135">
        <v>0</v>
      </c>
      <c r="H27" s="135"/>
      <c r="I27" s="135">
        <v>0</v>
      </c>
      <c r="J27" s="136"/>
      <c r="K27" s="135">
        <v>0</v>
      </c>
      <c r="L27" s="136"/>
      <c r="M27" s="135">
        <v>0</v>
      </c>
      <c r="N27" s="135"/>
      <c r="O27" s="131">
        <v>0</v>
      </c>
      <c r="P27" s="135"/>
      <c r="Q27" s="132">
        <v>71121</v>
      </c>
      <c r="R27" s="132"/>
      <c r="S27" s="143">
        <f t="shared" si="11"/>
        <v>71121</v>
      </c>
      <c r="T27" s="103"/>
      <c r="U27" s="132">
        <v>5212</v>
      </c>
      <c r="V27" s="103"/>
      <c r="W27" s="133">
        <f t="shared" si="12"/>
        <v>76333</v>
      </c>
    </row>
    <row r="28" spans="1:24" s="101" customFormat="1" ht="15" customHeight="1">
      <c r="A28" s="84" t="s">
        <v>204</v>
      </c>
      <c r="B28" s="110"/>
      <c r="C28" s="135">
        <v>0</v>
      </c>
      <c r="D28" s="135"/>
      <c r="E28" s="135">
        <v>0</v>
      </c>
      <c r="F28" s="135"/>
      <c r="G28" s="135">
        <v>0</v>
      </c>
      <c r="H28" s="135"/>
      <c r="I28" s="135">
        <v>-892</v>
      </c>
      <c r="J28" s="136"/>
      <c r="K28" s="132">
        <v>-1047</v>
      </c>
      <c r="L28" s="143"/>
      <c r="M28" s="132">
        <v>-5427</v>
      </c>
      <c r="N28" s="132"/>
      <c r="O28" s="132">
        <v>0</v>
      </c>
      <c r="P28" s="132"/>
      <c r="Q28" s="132">
        <v>1355</v>
      </c>
      <c r="R28" s="132"/>
      <c r="S28" s="132">
        <f t="shared" si="11"/>
        <v>-6011</v>
      </c>
      <c r="T28" s="103"/>
      <c r="U28" s="132">
        <v>143</v>
      </c>
      <c r="V28" s="103"/>
      <c r="W28" s="133">
        <f t="shared" si="12"/>
        <v>-5868</v>
      </c>
    </row>
    <row r="29" spans="1:24" s="101" customFormat="1">
      <c r="A29" s="81"/>
      <c r="B29" s="110"/>
      <c r="C29" s="135"/>
      <c r="D29" s="135"/>
      <c r="E29" s="135"/>
      <c r="F29" s="135"/>
      <c r="G29" s="135"/>
      <c r="H29" s="135"/>
      <c r="I29" s="135"/>
      <c r="J29" s="136"/>
      <c r="K29" s="135"/>
      <c r="L29" s="136"/>
      <c r="M29" s="135"/>
      <c r="N29" s="135"/>
      <c r="O29" s="135"/>
      <c r="P29" s="135"/>
      <c r="Q29" s="135"/>
      <c r="R29" s="135"/>
      <c r="S29" s="136"/>
      <c r="T29" s="138"/>
      <c r="U29" s="135"/>
      <c r="V29" s="138"/>
      <c r="W29" s="140"/>
      <c r="X29" s="104"/>
    </row>
    <row r="30" spans="1:24" s="101" customFormat="1" ht="17.649999999999999" customHeight="1">
      <c r="A30" s="81" t="s">
        <v>205</v>
      </c>
      <c r="B30" s="110"/>
      <c r="C30" s="135">
        <v>0</v>
      </c>
      <c r="D30" s="135"/>
      <c r="E30" s="135">
        <v>0</v>
      </c>
      <c r="F30" s="135"/>
      <c r="G30" s="135">
        <v>0</v>
      </c>
      <c r="H30" s="135"/>
      <c r="I30" s="132">
        <v>-633</v>
      </c>
      <c r="J30" s="143"/>
      <c r="K30" s="132">
        <v>-37</v>
      </c>
      <c r="L30" s="143"/>
      <c r="M30" s="132">
        <v>0</v>
      </c>
      <c r="N30" s="132"/>
      <c r="O30" s="132">
        <v>0</v>
      </c>
      <c r="P30" s="132"/>
      <c r="Q30" s="132">
        <f>-I30-K30</f>
        <v>670</v>
      </c>
      <c r="R30" s="132"/>
      <c r="S30" s="143">
        <f>C30+E30+G30+I30+K30+M30+O30+Q30</f>
        <v>0</v>
      </c>
      <c r="T30" s="103"/>
      <c r="U30" s="132">
        <v>0</v>
      </c>
      <c r="V30" s="103"/>
      <c r="W30" s="133">
        <f>S30+U30</f>
        <v>0</v>
      </c>
    </row>
    <row r="31" spans="1:24" s="101" customFormat="1" ht="18" customHeight="1">
      <c r="A31" s="81"/>
      <c r="B31" s="110"/>
      <c r="C31" s="131"/>
      <c r="D31" s="130"/>
      <c r="E31" s="130"/>
      <c r="F31" s="130"/>
      <c r="G31" s="131"/>
      <c r="H31" s="130"/>
      <c r="I31" s="131"/>
      <c r="J31" s="131"/>
      <c r="K31" s="131"/>
      <c r="L31" s="131"/>
      <c r="M31" s="131"/>
      <c r="N31" s="130"/>
      <c r="O31" s="130"/>
      <c r="P31" s="130"/>
      <c r="Q31" s="131"/>
      <c r="R31" s="130"/>
      <c r="S31" s="131"/>
      <c r="T31" s="104"/>
      <c r="U31" s="104"/>
      <c r="W31" s="103"/>
      <c r="X31" s="102"/>
    </row>
    <row r="32" spans="1:24" s="101" customFormat="1" ht="17.649999999999999" customHeight="1" thickBot="1">
      <c r="A32" s="78" t="s">
        <v>206</v>
      </c>
      <c r="B32" s="110">
        <f>+SFP!C39</f>
        <v>27</v>
      </c>
      <c r="C32" s="129">
        <f t="shared" ref="C32:N32" si="13">C10+C13+C15+C19+C23+C26+C30</f>
        <v>134798</v>
      </c>
      <c r="D32" s="129">
        <f t="shared" si="13"/>
        <v>0</v>
      </c>
      <c r="E32" s="129">
        <f t="shared" si="13"/>
        <v>-52203</v>
      </c>
      <c r="F32" s="129">
        <f t="shared" si="13"/>
        <v>0</v>
      </c>
      <c r="G32" s="129">
        <f t="shared" si="13"/>
        <v>68628</v>
      </c>
      <c r="H32" s="129">
        <f t="shared" si="13"/>
        <v>0</v>
      </c>
      <c r="I32" s="129">
        <f t="shared" si="13"/>
        <v>35263</v>
      </c>
      <c r="J32" s="129">
        <f t="shared" si="13"/>
        <v>0</v>
      </c>
      <c r="K32" s="129">
        <f t="shared" si="13"/>
        <v>560</v>
      </c>
      <c r="L32" s="129">
        <f t="shared" si="13"/>
        <v>0</v>
      </c>
      <c r="M32" s="129">
        <f t="shared" si="13"/>
        <v>-4745</v>
      </c>
      <c r="N32" s="129">
        <f t="shared" si="13"/>
        <v>0</v>
      </c>
      <c r="O32" s="129">
        <f>O10+O13+O15+O19+O23+O26+O30+O16</f>
        <v>12488</v>
      </c>
      <c r="P32" s="129">
        <f>P10+P13+P15+P19+P23+P26+P30</f>
        <v>0</v>
      </c>
      <c r="Q32" s="129">
        <f>Q10+Q13+Q15+Q19+Q23+Q26+Q30</f>
        <v>509869</v>
      </c>
      <c r="R32" s="129" t="e">
        <f>R10+R13+R15+R19+R23+R26+R30</f>
        <v>#REF!</v>
      </c>
      <c r="S32" s="129">
        <f>C32+E32+G32+I32+K32+M32+O32+Q32</f>
        <v>704658</v>
      </c>
      <c r="T32" s="129">
        <f>T10+T13+T15+T19+T23+T26+T30</f>
        <v>0</v>
      </c>
      <c r="U32" s="129">
        <f>U10+U13+U15+U19+U23+U26+U30</f>
        <v>11976</v>
      </c>
      <c r="V32" s="129" t="e">
        <f>V10+V13+V15+V19+V23+V26+V30</f>
        <v>#REF!</v>
      </c>
      <c r="W32" s="129">
        <f>S32+U32</f>
        <v>716634</v>
      </c>
      <c r="X32" s="102"/>
    </row>
    <row r="33" spans="1:24" s="101" customFormat="1" ht="16.149999999999999" customHeight="1" thickTop="1">
      <c r="A33" s="78"/>
      <c r="B33" s="110"/>
      <c r="C33" s="131"/>
      <c r="D33" s="130"/>
      <c r="E33" s="131"/>
      <c r="F33" s="130"/>
      <c r="G33" s="131"/>
      <c r="H33" s="130"/>
      <c r="I33" s="131"/>
      <c r="J33" s="131"/>
      <c r="K33" s="131"/>
      <c r="L33" s="131"/>
      <c r="M33" s="131"/>
      <c r="N33" s="130"/>
      <c r="O33" s="130"/>
      <c r="P33" s="130"/>
      <c r="Q33" s="131"/>
      <c r="R33" s="130"/>
      <c r="S33" s="131"/>
      <c r="T33" s="104"/>
      <c r="U33" s="131"/>
      <c r="W33" s="131"/>
      <c r="X33" s="102"/>
    </row>
    <row r="34" spans="1:24" s="101" customFormat="1" ht="15.75" thickBot="1">
      <c r="A34" s="78" t="s">
        <v>207</v>
      </c>
      <c r="B34" s="110"/>
      <c r="C34" s="129">
        <v>134798</v>
      </c>
      <c r="D34" s="130"/>
      <c r="E34" s="129">
        <v>-52203</v>
      </c>
      <c r="F34" s="130"/>
      <c r="G34" s="129">
        <v>68628</v>
      </c>
      <c r="H34" s="130"/>
      <c r="I34" s="129">
        <v>35263</v>
      </c>
      <c r="J34" s="131"/>
      <c r="K34" s="129">
        <v>560</v>
      </c>
      <c r="L34" s="131"/>
      <c r="M34" s="129">
        <v>-4745</v>
      </c>
      <c r="N34" s="130"/>
      <c r="O34" s="129">
        <v>12488</v>
      </c>
      <c r="P34" s="130"/>
      <c r="Q34" s="129">
        <v>509869</v>
      </c>
      <c r="R34" s="129" t="e">
        <v>#REF!</v>
      </c>
      <c r="S34" s="129">
        <f>C34+E34+G34+I34+K34+M34+O34+Q34</f>
        <v>704658</v>
      </c>
      <c r="T34" s="129"/>
      <c r="U34" s="129">
        <v>11976</v>
      </c>
      <c r="V34" s="129" t="e">
        <v>#REF!</v>
      </c>
      <c r="W34" s="129">
        <f>S34+U34</f>
        <v>716634</v>
      </c>
    </row>
    <row r="35" spans="1:24" s="101" customFormat="1" ht="7.5" customHeight="1" thickTop="1">
      <c r="A35" s="78"/>
      <c r="B35" s="110"/>
      <c r="C35" s="131"/>
      <c r="D35" s="130"/>
      <c r="E35" s="131"/>
      <c r="F35" s="130"/>
      <c r="G35" s="131"/>
      <c r="H35" s="130"/>
      <c r="I35" s="131"/>
      <c r="J35" s="131"/>
      <c r="K35" s="131"/>
      <c r="L35" s="131"/>
      <c r="M35" s="131"/>
      <c r="N35" s="130"/>
      <c r="O35" s="131"/>
      <c r="P35" s="130"/>
      <c r="Q35" s="131"/>
      <c r="R35" s="131"/>
      <c r="S35" s="131"/>
      <c r="T35" s="131"/>
      <c r="U35" s="131"/>
      <c r="V35" s="131"/>
      <c r="W35" s="131"/>
    </row>
    <row r="36" spans="1:24" s="101" customFormat="1">
      <c r="A36" s="86" t="s">
        <v>208</v>
      </c>
      <c r="B36" s="110"/>
      <c r="C36" s="131"/>
      <c r="D36" s="130"/>
      <c r="E36" s="130"/>
      <c r="F36" s="130"/>
      <c r="G36" s="131"/>
      <c r="H36" s="130"/>
      <c r="I36" s="131"/>
      <c r="J36" s="131"/>
      <c r="K36" s="131"/>
      <c r="L36" s="131"/>
      <c r="M36" s="131"/>
      <c r="N36" s="130"/>
      <c r="O36" s="130"/>
      <c r="P36" s="130"/>
      <c r="Q36" s="131"/>
      <c r="R36" s="130"/>
      <c r="S36" s="131"/>
      <c r="T36" s="104"/>
      <c r="U36" s="104"/>
      <c r="W36" s="103"/>
    </row>
    <row r="37" spans="1:24" s="101" customFormat="1" ht="19.899999999999999" hidden="1" customHeight="1">
      <c r="A37" s="80" t="s">
        <v>9</v>
      </c>
      <c r="B37" s="110"/>
      <c r="C37" s="132">
        <v>0</v>
      </c>
      <c r="D37" s="132"/>
      <c r="E37" s="132">
        <v>0</v>
      </c>
      <c r="F37" s="132"/>
      <c r="G37" s="132">
        <v>0</v>
      </c>
      <c r="H37" s="132"/>
      <c r="I37" s="132">
        <v>0</v>
      </c>
      <c r="J37" s="132"/>
      <c r="K37" s="132">
        <v>0</v>
      </c>
      <c r="L37" s="132"/>
      <c r="M37" s="132">
        <v>0</v>
      </c>
      <c r="N37" s="132"/>
      <c r="O37" s="132">
        <v>0</v>
      </c>
      <c r="P37" s="132"/>
      <c r="Q37" s="132">
        <v>0</v>
      </c>
      <c r="R37" s="132"/>
      <c r="S37" s="132">
        <f>C37+E37+G37+I37+K37+M37+O37+Q37</f>
        <v>0</v>
      </c>
      <c r="T37" s="103"/>
      <c r="U37" s="132">
        <v>0</v>
      </c>
      <c r="V37" s="103"/>
      <c r="W37" s="103">
        <f>S37+U37</f>
        <v>0</v>
      </c>
    </row>
    <row r="38" spans="1:24" s="101" customFormat="1" ht="6.6" hidden="1" customHeight="1">
      <c r="A38" s="80"/>
      <c r="B38" s="110"/>
      <c r="C38" s="132"/>
      <c r="D38" s="132"/>
      <c r="E38" s="132"/>
      <c r="F38" s="132"/>
      <c r="G38" s="132"/>
      <c r="H38" s="132"/>
      <c r="I38" s="132"/>
      <c r="J38" s="132"/>
      <c r="K38" s="132"/>
      <c r="L38" s="132"/>
      <c r="M38" s="132"/>
      <c r="N38" s="132"/>
      <c r="O38" s="132"/>
      <c r="P38" s="132"/>
      <c r="Q38" s="132"/>
      <c r="R38" s="132"/>
      <c r="S38" s="143"/>
      <c r="T38" s="103"/>
      <c r="U38" s="132"/>
      <c r="V38" s="103"/>
      <c r="W38" s="133"/>
    </row>
    <row r="39" spans="1:24" s="101" customFormat="1" ht="16.5" hidden="1" customHeight="1">
      <c r="A39" s="80" t="s">
        <v>15</v>
      </c>
      <c r="B39" s="110"/>
      <c r="C39" s="132">
        <v>0</v>
      </c>
      <c r="D39" s="132"/>
      <c r="E39" s="132">
        <v>0</v>
      </c>
      <c r="F39" s="132"/>
      <c r="G39" s="132">
        <v>0</v>
      </c>
      <c r="H39" s="132"/>
      <c r="I39" s="132">
        <v>0</v>
      </c>
      <c r="J39" s="132"/>
      <c r="K39" s="132">
        <v>0</v>
      </c>
      <c r="L39" s="132"/>
      <c r="M39" s="132">
        <v>0</v>
      </c>
      <c r="N39" s="132"/>
      <c r="O39" s="132">
        <v>0</v>
      </c>
      <c r="P39" s="132"/>
      <c r="Q39" s="132">
        <v>0</v>
      </c>
      <c r="R39" s="132"/>
      <c r="S39" s="132">
        <f t="shared" ref="S39:S42" si="14">C39+E39+G39+I39+K39+M39+O39+Q39</f>
        <v>0</v>
      </c>
      <c r="T39" s="103"/>
      <c r="U39" s="132">
        <v>0</v>
      </c>
      <c r="V39" s="103"/>
      <c r="W39" s="103">
        <f t="shared" ref="W39:W42" si="15">S39+U39</f>
        <v>0</v>
      </c>
    </row>
    <row r="40" spans="1:24" s="101" customFormat="1" hidden="1">
      <c r="A40" s="83" t="s">
        <v>2</v>
      </c>
      <c r="B40" s="110"/>
      <c r="C40" s="137">
        <f>C41+C42</f>
        <v>0</v>
      </c>
      <c r="D40" s="137">
        <f t="shared" ref="D40:V40" si="16">D41+D42</f>
        <v>0</v>
      </c>
      <c r="E40" s="137">
        <f t="shared" si="16"/>
        <v>0</v>
      </c>
      <c r="F40" s="137">
        <f t="shared" si="16"/>
        <v>0</v>
      </c>
      <c r="G40" s="137">
        <f t="shared" si="16"/>
        <v>0</v>
      </c>
      <c r="H40" s="137">
        <f t="shared" si="16"/>
        <v>0</v>
      </c>
      <c r="I40" s="137">
        <f t="shared" si="16"/>
        <v>0</v>
      </c>
      <c r="J40" s="137">
        <f t="shared" si="16"/>
        <v>0</v>
      </c>
      <c r="K40" s="137">
        <f t="shared" si="16"/>
        <v>0</v>
      </c>
      <c r="L40" s="137">
        <f t="shared" si="16"/>
        <v>0</v>
      </c>
      <c r="M40" s="137">
        <f t="shared" si="16"/>
        <v>0</v>
      </c>
      <c r="N40" s="137">
        <f t="shared" si="16"/>
        <v>0</v>
      </c>
      <c r="O40" s="137">
        <f t="shared" si="16"/>
        <v>0</v>
      </c>
      <c r="P40" s="137">
        <f t="shared" si="16"/>
        <v>0</v>
      </c>
      <c r="Q40" s="137">
        <f t="shared" si="16"/>
        <v>0</v>
      </c>
      <c r="R40" s="137">
        <f t="shared" si="16"/>
        <v>0</v>
      </c>
      <c r="S40" s="137">
        <f t="shared" si="14"/>
        <v>0</v>
      </c>
      <c r="T40" s="137">
        <f t="shared" si="16"/>
        <v>0</v>
      </c>
      <c r="U40" s="137">
        <f t="shared" si="16"/>
        <v>0</v>
      </c>
      <c r="V40" s="137">
        <f t="shared" si="16"/>
        <v>0</v>
      </c>
      <c r="W40" s="137">
        <f t="shared" si="15"/>
        <v>0</v>
      </c>
    </row>
    <row r="41" spans="1:24" s="101" customFormat="1" hidden="1">
      <c r="A41" s="82" t="s">
        <v>3</v>
      </c>
      <c r="B41" s="110"/>
      <c r="C41" s="132">
        <v>0</v>
      </c>
      <c r="D41" s="132"/>
      <c r="E41" s="132">
        <v>0</v>
      </c>
      <c r="F41" s="132"/>
      <c r="G41" s="132">
        <v>0</v>
      </c>
      <c r="H41" s="132"/>
      <c r="I41" s="132">
        <v>0</v>
      </c>
      <c r="J41" s="132"/>
      <c r="K41" s="132">
        <v>0</v>
      </c>
      <c r="L41" s="132"/>
      <c r="M41" s="132">
        <v>0</v>
      </c>
      <c r="N41" s="132"/>
      <c r="O41" s="144"/>
      <c r="P41" s="132"/>
      <c r="Q41" s="132">
        <v>0</v>
      </c>
      <c r="R41" s="132"/>
      <c r="S41" s="132">
        <f t="shared" si="14"/>
        <v>0</v>
      </c>
      <c r="T41" s="133"/>
      <c r="U41" s="132">
        <v>0</v>
      </c>
      <c r="V41" s="145"/>
      <c r="W41" s="146">
        <f t="shared" si="15"/>
        <v>0</v>
      </c>
    </row>
    <row r="42" spans="1:24" s="101" customFormat="1" ht="15" hidden="1" customHeight="1">
      <c r="A42" s="82" t="s">
        <v>12</v>
      </c>
      <c r="B42" s="110"/>
      <c r="C42" s="132">
        <v>0</v>
      </c>
      <c r="D42" s="132"/>
      <c r="E42" s="132">
        <v>0</v>
      </c>
      <c r="F42" s="132"/>
      <c r="G42" s="132">
        <v>0</v>
      </c>
      <c r="H42" s="132"/>
      <c r="I42" s="132">
        <v>0</v>
      </c>
      <c r="J42" s="132"/>
      <c r="K42" s="132">
        <v>0</v>
      </c>
      <c r="L42" s="132"/>
      <c r="M42" s="132">
        <v>0</v>
      </c>
      <c r="N42" s="132"/>
      <c r="O42" s="132"/>
      <c r="P42" s="132"/>
      <c r="Q42" s="132">
        <v>0</v>
      </c>
      <c r="R42" s="132"/>
      <c r="S42" s="132">
        <f t="shared" si="14"/>
        <v>0</v>
      </c>
      <c r="T42" s="133"/>
      <c r="U42" s="132">
        <v>0</v>
      </c>
      <c r="V42" s="133"/>
      <c r="W42" s="103">
        <f t="shared" si="15"/>
        <v>0</v>
      </c>
    </row>
    <row r="43" spans="1:24" s="101" customFormat="1" ht="6.6" hidden="1" customHeight="1">
      <c r="A43" s="82"/>
      <c r="B43" s="110"/>
      <c r="C43" s="143"/>
      <c r="D43" s="132"/>
      <c r="E43" s="132"/>
      <c r="F43" s="132"/>
      <c r="G43" s="143"/>
      <c r="H43" s="132"/>
      <c r="I43" s="143"/>
      <c r="J43" s="143"/>
      <c r="K43" s="143"/>
      <c r="L43" s="143"/>
      <c r="M43" s="143"/>
      <c r="N43" s="132"/>
      <c r="O43" s="132"/>
      <c r="P43" s="132"/>
      <c r="Q43" s="143"/>
      <c r="R43" s="132"/>
      <c r="S43" s="143"/>
      <c r="T43" s="103"/>
      <c r="U43" s="103"/>
      <c r="V43" s="103"/>
      <c r="W43" s="103"/>
    </row>
    <row r="44" spans="1:24" s="101" customFormat="1" hidden="1">
      <c r="A44" s="81" t="s">
        <v>4</v>
      </c>
      <c r="B44" s="110"/>
      <c r="C44" s="137">
        <f>C45+C46+C47+C48+C49</f>
        <v>0</v>
      </c>
      <c r="D44" s="137">
        <f t="shared" ref="D44:V44" si="17">D45+D46+D47+D48+D49</f>
        <v>0</v>
      </c>
      <c r="E44" s="137">
        <f t="shared" si="17"/>
        <v>0</v>
      </c>
      <c r="F44" s="137">
        <f t="shared" si="17"/>
        <v>0</v>
      </c>
      <c r="G44" s="137">
        <f t="shared" si="17"/>
        <v>0</v>
      </c>
      <c r="H44" s="137">
        <f t="shared" si="17"/>
        <v>0</v>
      </c>
      <c r="I44" s="137">
        <f t="shared" si="17"/>
        <v>0</v>
      </c>
      <c r="J44" s="137">
        <f t="shared" si="17"/>
        <v>0</v>
      </c>
      <c r="K44" s="137">
        <f t="shared" si="17"/>
        <v>0</v>
      </c>
      <c r="L44" s="137">
        <f t="shared" si="17"/>
        <v>0</v>
      </c>
      <c r="M44" s="137">
        <f t="shared" si="17"/>
        <v>0</v>
      </c>
      <c r="N44" s="137">
        <f t="shared" si="17"/>
        <v>0</v>
      </c>
      <c r="O44" s="137">
        <f t="shared" si="17"/>
        <v>0</v>
      </c>
      <c r="P44" s="137">
        <f t="shared" si="17"/>
        <v>0</v>
      </c>
      <c r="Q44" s="137">
        <f t="shared" si="17"/>
        <v>0</v>
      </c>
      <c r="R44" s="137">
        <f t="shared" si="17"/>
        <v>0</v>
      </c>
      <c r="S44" s="137">
        <f t="shared" ref="S44:S49" si="18">C44+E44+G44+I44+K44+M44+O44+Q44</f>
        <v>0</v>
      </c>
      <c r="T44" s="137">
        <f t="shared" si="17"/>
        <v>0</v>
      </c>
      <c r="U44" s="137">
        <f t="shared" si="17"/>
        <v>0</v>
      </c>
      <c r="V44" s="137">
        <f t="shared" si="17"/>
        <v>0</v>
      </c>
      <c r="W44" s="137">
        <f t="shared" ref="W44:W49" si="19">S44+U44</f>
        <v>0</v>
      </c>
    </row>
    <row r="45" spans="1:24" s="101" customFormat="1" hidden="1">
      <c r="A45" s="82" t="s">
        <v>10</v>
      </c>
      <c r="B45" s="110"/>
      <c r="C45" s="132">
        <v>0</v>
      </c>
      <c r="D45" s="132"/>
      <c r="E45" s="132">
        <v>0</v>
      </c>
      <c r="F45" s="132"/>
      <c r="G45" s="132">
        <v>0</v>
      </c>
      <c r="H45" s="132"/>
      <c r="I45" s="132">
        <v>0</v>
      </c>
      <c r="J45" s="143"/>
      <c r="K45" s="132">
        <v>0</v>
      </c>
      <c r="L45" s="143"/>
      <c r="M45" s="132">
        <v>0</v>
      </c>
      <c r="N45" s="132"/>
      <c r="O45" s="132">
        <v>0</v>
      </c>
      <c r="P45" s="132"/>
      <c r="Q45" s="132">
        <v>0</v>
      </c>
      <c r="R45" s="132"/>
      <c r="S45" s="132">
        <f t="shared" si="18"/>
        <v>0</v>
      </c>
      <c r="T45" s="103"/>
      <c r="U45" s="132">
        <v>0</v>
      </c>
      <c r="V45" s="103"/>
      <c r="W45" s="133">
        <f t="shared" si="19"/>
        <v>0</v>
      </c>
    </row>
    <row r="46" spans="1:24" s="101" customFormat="1" hidden="1">
      <c r="A46" s="82" t="s">
        <v>11</v>
      </c>
      <c r="B46" s="110"/>
      <c r="C46" s="132">
        <v>0</v>
      </c>
      <c r="D46" s="132"/>
      <c r="E46" s="132">
        <v>0</v>
      </c>
      <c r="F46" s="132"/>
      <c r="G46" s="132">
        <v>0</v>
      </c>
      <c r="H46" s="132"/>
      <c r="I46" s="132">
        <v>0</v>
      </c>
      <c r="J46" s="143"/>
      <c r="K46" s="132">
        <v>0</v>
      </c>
      <c r="L46" s="143"/>
      <c r="M46" s="132">
        <v>0</v>
      </c>
      <c r="N46" s="132"/>
      <c r="O46" s="132">
        <v>0</v>
      </c>
      <c r="P46" s="132"/>
      <c r="Q46" s="132">
        <v>0</v>
      </c>
      <c r="R46" s="132"/>
      <c r="S46" s="132">
        <f t="shared" si="18"/>
        <v>0</v>
      </c>
      <c r="T46" s="103"/>
      <c r="U46" s="132">
        <v>0</v>
      </c>
      <c r="V46" s="103"/>
      <c r="W46" s="133">
        <f t="shared" si="19"/>
        <v>0</v>
      </c>
    </row>
    <row r="47" spans="1:24" s="101" customFormat="1" hidden="1">
      <c r="A47" s="82" t="s">
        <v>8</v>
      </c>
      <c r="C47" s="132">
        <v>0</v>
      </c>
      <c r="D47" s="132"/>
      <c r="E47" s="132">
        <v>0</v>
      </c>
      <c r="F47" s="132"/>
      <c r="G47" s="132">
        <v>0</v>
      </c>
      <c r="H47" s="132"/>
      <c r="I47" s="132">
        <v>0</v>
      </c>
      <c r="J47" s="143"/>
      <c r="K47" s="132">
        <v>0</v>
      </c>
      <c r="L47" s="143"/>
      <c r="M47" s="132">
        <v>0</v>
      </c>
      <c r="N47" s="132"/>
      <c r="O47" s="132">
        <v>0</v>
      </c>
      <c r="P47" s="132"/>
      <c r="Q47" s="132">
        <v>0</v>
      </c>
      <c r="R47" s="132"/>
      <c r="S47" s="132">
        <f t="shared" si="18"/>
        <v>0</v>
      </c>
      <c r="T47" s="103"/>
      <c r="U47" s="132">
        <v>0</v>
      </c>
      <c r="V47" s="103"/>
      <c r="W47" s="133">
        <f t="shared" si="19"/>
        <v>0</v>
      </c>
    </row>
    <row r="48" spans="1:24" s="101" customFormat="1" hidden="1">
      <c r="A48" s="82" t="s">
        <v>5</v>
      </c>
      <c r="B48" s="110"/>
      <c r="C48" s="132">
        <v>0</v>
      </c>
      <c r="D48" s="132"/>
      <c r="E48" s="132">
        <v>0</v>
      </c>
      <c r="F48" s="132"/>
      <c r="G48" s="132">
        <v>0</v>
      </c>
      <c r="H48" s="132"/>
      <c r="I48" s="132">
        <v>0</v>
      </c>
      <c r="J48" s="143"/>
      <c r="K48" s="132">
        <v>0</v>
      </c>
      <c r="L48" s="143"/>
      <c r="M48" s="132">
        <v>0</v>
      </c>
      <c r="N48" s="132"/>
      <c r="O48" s="132">
        <v>0</v>
      </c>
      <c r="P48" s="132"/>
      <c r="Q48" s="132">
        <v>0</v>
      </c>
      <c r="R48" s="132"/>
      <c r="S48" s="132">
        <f t="shared" si="18"/>
        <v>0</v>
      </c>
      <c r="T48" s="103"/>
      <c r="U48" s="132">
        <v>0</v>
      </c>
      <c r="V48" s="103"/>
      <c r="W48" s="133">
        <f t="shared" si="19"/>
        <v>0</v>
      </c>
    </row>
    <row r="49" spans="1:24" s="101" customFormat="1" ht="16.149999999999999" hidden="1" customHeight="1">
      <c r="A49" s="82" t="s">
        <v>6</v>
      </c>
      <c r="B49" s="110"/>
      <c r="C49" s="132">
        <v>0</v>
      </c>
      <c r="D49" s="132"/>
      <c r="E49" s="132">
        <v>0</v>
      </c>
      <c r="F49" s="132"/>
      <c r="G49" s="132">
        <v>0</v>
      </c>
      <c r="H49" s="132"/>
      <c r="I49" s="132">
        <v>0</v>
      </c>
      <c r="J49" s="143"/>
      <c r="K49" s="132">
        <v>0</v>
      </c>
      <c r="L49" s="143"/>
      <c r="M49" s="132">
        <v>0</v>
      </c>
      <c r="N49" s="132"/>
      <c r="O49" s="132">
        <v>0</v>
      </c>
      <c r="P49" s="132"/>
      <c r="Q49" s="132">
        <v>0</v>
      </c>
      <c r="R49" s="132"/>
      <c r="S49" s="132">
        <f t="shared" si="18"/>
        <v>0</v>
      </c>
      <c r="T49" s="103"/>
      <c r="U49" s="132">
        <v>0</v>
      </c>
      <c r="V49" s="103"/>
      <c r="W49" s="133">
        <f t="shared" si="19"/>
        <v>0</v>
      </c>
    </row>
    <row r="50" spans="1:24" s="101" customFormat="1" ht="16.899999999999999" hidden="1" customHeight="1">
      <c r="A50" s="82"/>
      <c r="B50" s="110"/>
      <c r="C50" s="143"/>
      <c r="D50" s="132"/>
      <c r="E50" s="132"/>
      <c r="F50" s="132"/>
      <c r="G50" s="143"/>
      <c r="H50" s="132"/>
      <c r="I50" s="143"/>
      <c r="J50" s="143"/>
      <c r="K50" s="143"/>
      <c r="L50" s="143"/>
      <c r="M50" s="143"/>
      <c r="N50" s="132"/>
      <c r="O50" s="132"/>
      <c r="P50" s="132"/>
      <c r="Q50" s="143"/>
      <c r="R50" s="132"/>
      <c r="S50" s="143"/>
      <c r="T50" s="103"/>
      <c r="U50" s="103"/>
      <c r="V50" s="103"/>
      <c r="W50" s="103"/>
      <c r="X50" s="103"/>
    </row>
    <row r="51" spans="1:24" s="101" customFormat="1" ht="16.899999999999999" hidden="1" customHeight="1">
      <c r="A51" s="82"/>
      <c r="B51" s="110"/>
      <c r="C51" s="143"/>
      <c r="D51" s="132"/>
      <c r="E51" s="132"/>
      <c r="F51" s="132"/>
      <c r="G51" s="143"/>
      <c r="H51" s="132"/>
      <c r="I51" s="143"/>
      <c r="J51" s="143"/>
      <c r="K51" s="143"/>
      <c r="L51" s="143"/>
      <c r="M51" s="143"/>
      <c r="N51" s="132"/>
      <c r="O51" s="132"/>
      <c r="P51" s="132"/>
      <c r="Q51" s="143"/>
      <c r="R51" s="132"/>
      <c r="S51" s="143"/>
      <c r="T51" s="103"/>
      <c r="U51" s="103"/>
      <c r="V51" s="103"/>
      <c r="W51" s="103"/>
      <c r="X51" s="103"/>
    </row>
    <row r="52" spans="1:24" s="101" customFormat="1" ht="16.899999999999999" customHeight="1">
      <c r="A52" s="147" t="s">
        <v>209</v>
      </c>
      <c r="B52" s="110"/>
      <c r="C52" s="132">
        <v>37793</v>
      </c>
      <c r="D52" s="132"/>
      <c r="E52" s="132">
        <v>0</v>
      </c>
      <c r="F52" s="132"/>
      <c r="G52" s="132">
        <v>118291</v>
      </c>
      <c r="H52" s="132"/>
      <c r="I52" s="143">
        <v>0</v>
      </c>
      <c r="J52" s="143"/>
      <c r="K52" s="143">
        <v>0</v>
      </c>
      <c r="L52" s="143"/>
      <c r="M52" s="143">
        <v>0</v>
      </c>
      <c r="N52" s="132"/>
      <c r="O52" s="132">
        <v>0</v>
      </c>
      <c r="P52" s="132"/>
      <c r="Q52" s="143">
        <v>0</v>
      </c>
      <c r="R52" s="132"/>
      <c r="S52" s="132">
        <f t="shared" ref="S52:S56" si="20">C52+E52+G52+I52+K52+M52+O52+Q52</f>
        <v>156084</v>
      </c>
      <c r="T52" s="103"/>
      <c r="U52" s="103">
        <v>0</v>
      </c>
      <c r="V52" s="103"/>
      <c r="W52" s="133">
        <f t="shared" ref="W52:W56" si="21">S52+U52</f>
        <v>156084</v>
      </c>
      <c r="X52" s="103"/>
    </row>
    <row r="53" spans="1:24" s="101" customFormat="1" ht="7.9" customHeight="1">
      <c r="A53" s="82"/>
      <c r="B53" s="110"/>
      <c r="C53" s="143"/>
      <c r="D53" s="132"/>
      <c r="E53" s="132"/>
      <c r="F53" s="132"/>
      <c r="G53" s="143"/>
      <c r="H53" s="132"/>
      <c r="I53" s="143"/>
      <c r="J53" s="143"/>
      <c r="K53" s="143"/>
      <c r="L53" s="143"/>
      <c r="M53" s="143"/>
      <c r="N53" s="132"/>
      <c r="O53" s="132"/>
      <c r="P53" s="132"/>
      <c r="Q53" s="143"/>
      <c r="R53" s="132"/>
      <c r="S53" s="143"/>
      <c r="T53" s="103"/>
      <c r="U53" s="103"/>
      <c r="V53" s="103"/>
      <c r="W53" s="103"/>
      <c r="X53" s="103"/>
    </row>
    <row r="54" spans="1:24" s="101" customFormat="1" ht="16.149999999999999" customHeight="1">
      <c r="A54" s="147" t="s">
        <v>210</v>
      </c>
      <c r="B54" s="110"/>
      <c r="C54" s="143"/>
      <c r="D54" s="132"/>
      <c r="E54" s="132">
        <v>-5252</v>
      </c>
      <c r="F54" s="132"/>
      <c r="G54" s="143"/>
      <c r="H54" s="132"/>
      <c r="I54" s="143"/>
      <c r="J54" s="143"/>
      <c r="K54" s="143"/>
      <c r="L54" s="143"/>
      <c r="M54" s="143"/>
      <c r="N54" s="132"/>
      <c r="O54" s="132"/>
      <c r="P54" s="132"/>
      <c r="Q54" s="143"/>
      <c r="R54" s="132"/>
      <c r="S54" s="143"/>
      <c r="T54" s="103"/>
      <c r="U54" s="103"/>
      <c r="V54" s="103"/>
      <c r="W54" s="103"/>
      <c r="X54" s="103"/>
    </row>
    <row r="55" spans="1:24" s="101" customFormat="1" ht="7.9" customHeight="1">
      <c r="A55" s="82"/>
      <c r="B55" s="110"/>
      <c r="C55" s="143"/>
      <c r="D55" s="132"/>
      <c r="E55" s="132"/>
      <c r="F55" s="132"/>
      <c r="G55" s="143"/>
      <c r="H55" s="132"/>
      <c r="I55" s="143"/>
      <c r="J55" s="143"/>
      <c r="K55" s="143"/>
      <c r="L55" s="143"/>
      <c r="M55" s="143"/>
      <c r="N55" s="132"/>
      <c r="O55" s="132"/>
      <c r="P55" s="132"/>
      <c r="Q55" s="143"/>
      <c r="R55" s="132"/>
      <c r="S55" s="143"/>
      <c r="T55" s="103"/>
      <c r="U55" s="103"/>
      <c r="V55" s="103"/>
      <c r="W55" s="103"/>
      <c r="X55" s="103"/>
    </row>
    <row r="56" spans="1:24" s="101" customFormat="1" ht="16.899999999999999" customHeight="1">
      <c r="A56" s="80" t="s">
        <v>211</v>
      </c>
      <c r="B56" s="110"/>
      <c r="C56" s="143">
        <v>0</v>
      </c>
      <c r="D56" s="132"/>
      <c r="E56" s="132">
        <v>3</v>
      </c>
      <c r="F56" s="132"/>
      <c r="G56" s="143">
        <v>0</v>
      </c>
      <c r="H56" s="132"/>
      <c r="I56" s="132">
        <v>-131</v>
      </c>
      <c r="J56" s="143"/>
      <c r="K56" s="143">
        <v>0</v>
      </c>
      <c r="L56" s="143"/>
      <c r="M56" s="143">
        <v>0</v>
      </c>
      <c r="N56" s="132"/>
      <c r="O56" s="132">
        <v>0</v>
      </c>
      <c r="P56" s="132"/>
      <c r="Q56" s="132">
        <v>94</v>
      </c>
      <c r="R56" s="132"/>
      <c r="S56" s="132">
        <f t="shared" si="20"/>
        <v>-34</v>
      </c>
      <c r="T56" s="103"/>
      <c r="U56" s="133">
        <v>34</v>
      </c>
      <c r="V56" s="103"/>
      <c r="W56" s="133">
        <f t="shared" si="21"/>
        <v>0</v>
      </c>
      <c r="X56" s="103"/>
    </row>
    <row r="57" spans="1:24" s="101" customFormat="1" ht="9" customHeight="1">
      <c r="A57" s="80"/>
      <c r="B57" s="110"/>
      <c r="C57" s="143"/>
      <c r="D57" s="132"/>
      <c r="E57" s="132"/>
      <c r="F57" s="132"/>
      <c r="G57" s="143"/>
      <c r="H57" s="132"/>
      <c r="I57" s="132"/>
      <c r="J57" s="143"/>
      <c r="K57" s="143"/>
      <c r="L57" s="143"/>
      <c r="M57" s="143"/>
      <c r="N57" s="132"/>
      <c r="O57" s="132"/>
      <c r="P57" s="132"/>
      <c r="Q57" s="132"/>
      <c r="R57" s="132"/>
      <c r="S57" s="132"/>
      <c r="T57" s="103"/>
      <c r="U57" s="133"/>
      <c r="V57" s="103"/>
      <c r="W57" s="133"/>
      <c r="X57" s="103"/>
    </row>
    <row r="58" spans="1:24" s="101" customFormat="1" ht="16.899999999999999" customHeight="1">
      <c r="A58" s="81" t="s">
        <v>212</v>
      </c>
      <c r="B58" s="110"/>
      <c r="C58" s="148">
        <f>C59+C60</f>
        <v>0</v>
      </c>
      <c r="D58" s="132">
        <f t="shared" ref="D58:V58" si="22">D59+D60</f>
        <v>0</v>
      </c>
      <c r="E58" s="148">
        <f t="shared" si="22"/>
        <v>0</v>
      </c>
      <c r="F58" s="132">
        <f t="shared" si="22"/>
        <v>0</v>
      </c>
      <c r="G58" s="148">
        <f t="shared" si="22"/>
        <v>0</v>
      </c>
      <c r="H58" s="132">
        <f t="shared" si="22"/>
        <v>0</v>
      </c>
      <c r="I58" s="148">
        <f t="shared" si="22"/>
        <v>0</v>
      </c>
      <c r="J58" s="143">
        <f t="shared" si="22"/>
        <v>0</v>
      </c>
      <c r="K58" s="148">
        <f t="shared" si="22"/>
        <v>0</v>
      </c>
      <c r="L58" s="143">
        <f t="shared" si="22"/>
        <v>0</v>
      </c>
      <c r="M58" s="148">
        <f t="shared" si="22"/>
        <v>0</v>
      </c>
      <c r="N58" s="132">
        <f t="shared" si="22"/>
        <v>0</v>
      </c>
      <c r="O58" s="148">
        <f t="shared" si="22"/>
        <v>-791</v>
      </c>
      <c r="P58" s="132">
        <f t="shared" si="22"/>
        <v>0</v>
      </c>
      <c r="Q58" s="148">
        <f t="shared" si="22"/>
        <v>0</v>
      </c>
      <c r="R58" s="132">
        <f t="shared" si="22"/>
        <v>0</v>
      </c>
      <c r="S58" s="148">
        <f t="shared" ref="S58:S62" si="23">C58+E58+G58+I58+K58+M58+O58+Q58</f>
        <v>-791</v>
      </c>
      <c r="T58" s="103">
        <f t="shared" si="22"/>
        <v>0</v>
      </c>
      <c r="U58" s="148">
        <f t="shared" si="22"/>
        <v>0</v>
      </c>
      <c r="V58" s="103">
        <f t="shared" si="22"/>
        <v>0</v>
      </c>
      <c r="W58" s="148">
        <f t="shared" ref="W58:W62" si="24">S58+U58</f>
        <v>-791</v>
      </c>
      <c r="X58" s="103"/>
    </row>
    <row r="59" spans="1:24" s="101" customFormat="1" ht="16.899999999999999" hidden="1" customHeight="1">
      <c r="A59" s="80" t="s">
        <v>16</v>
      </c>
      <c r="B59" s="110"/>
      <c r="C59" s="143">
        <v>0</v>
      </c>
      <c r="D59" s="132"/>
      <c r="E59" s="132">
        <v>0</v>
      </c>
      <c r="F59" s="132"/>
      <c r="G59" s="143">
        <v>0</v>
      </c>
      <c r="H59" s="132"/>
      <c r="I59" s="143">
        <v>0</v>
      </c>
      <c r="J59" s="143"/>
      <c r="K59" s="143">
        <v>0</v>
      </c>
      <c r="L59" s="143"/>
      <c r="M59" s="143">
        <v>0</v>
      </c>
      <c r="N59" s="132"/>
      <c r="O59" s="132">
        <v>0</v>
      </c>
      <c r="P59" s="132"/>
      <c r="Q59" s="143">
        <v>0</v>
      </c>
      <c r="R59" s="132"/>
      <c r="S59" s="143">
        <f t="shared" si="23"/>
        <v>0</v>
      </c>
      <c r="T59" s="103"/>
      <c r="U59" s="103">
        <v>0</v>
      </c>
      <c r="V59" s="103"/>
      <c r="W59" s="103">
        <f t="shared" si="24"/>
        <v>0</v>
      </c>
      <c r="X59" s="103"/>
    </row>
    <row r="60" spans="1:24" s="101" customFormat="1" ht="16.899999999999999" customHeight="1">
      <c r="A60" s="81" t="s">
        <v>213</v>
      </c>
      <c r="B60" s="110"/>
      <c r="C60" s="143">
        <v>0</v>
      </c>
      <c r="D60" s="132"/>
      <c r="E60" s="132">
        <v>0</v>
      </c>
      <c r="F60" s="132"/>
      <c r="G60" s="143">
        <v>0</v>
      </c>
      <c r="H60" s="132"/>
      <c r="I60" s="143">
        <v>0</v>
      </c>
      <c r="J60" s="143"/>
      <c r="K60" s="143">
        <v>0</v>
      </c>
      <c r="L60" s="143"/>
      <c r="M60" s="143">
        <v>0</v>
      </c>
      <c r="N60" s="132"/>
      <c r="O60" s="132">
        <v>-791</v>
      </c>
      <c r="P60" s="132"/>
      <c r="Q60" s="143">
        <v>0</v>
      </c>
      <c r="R60" s="132"/>
      <c r="S60" s="132">
        <f t="shared" si="23"/>
        <v>-791</v>
      </c>
      <c r="T60" s="103"/>
      <c r="U60" s="103">
        <v>0</v>
      </c>
      <c r="V60" s="103"/>
      <c r="W60" s="133">
        <f t="shared" si="24"/>
        <v>-791</v>
      </c>
      <c r="X60" s="103"/>
    </row>
    <row r="61" spans="1:24" s="101" customFormat="1" ht="8.4499999999999993" customHeight="1">
      <c r="A61" s="80"/>
      <c r="B61" s="110"/>
      <c r="C61" s="143"/>
      <c r="D61" s="132"/>
      <c r="E61" s="132"/>
      <c r="F61" s="132"/>
      <c r="G61" s="143"/>
      <c r="H61" s="132"/>
      <c r="I61" s="143"/>
      <c r="J61" s="143"/>
      <c r="K61" s="143"/>
      <c r="L61" s="143"/>
      <c r="M61" s="143"/>
      <c r="N61" s="132"/>
      <c r="O61" s="132"/>
      <c r="P61" s="132"/>
      <c r="Q61" s="143"/>
      <c r="R61" s="132"/>
      <c r="S61" s="143"/>
      <c r="T61" s="103"/>
      <c r="U61" s="103"/>
      <c r="V61" s="103"/>
      <c r="W61" s="103"/>
      <c r="X61" s="103"/>
    </row>
    <row r="62" spans="1:24" s="101" customFormat="1" ht="16.149999999999999" customHeight="1">
      <c r="A62" s="83" t="s">
        <v>214</v>
      </c>
      <c r="B62" s="110"/>
      <c r="C62" s="148"/>
      <c r="D62" s="132"/>
      <c r="E62" s="137"/>
      <c r="F62" s="132"/>
      <c r="G62" s="148"/>
      <c r="H62" s="132"/>
      <c r="I62" s="148"/>
      <c r="J62" s="143"/>
      <c r="K62" s="148"/>
      <c r="L62" s="143"/>
      <c r="M62" s="148"/>
      <c r="N62" s="132"/>
      <c r="O62" s="137"/>
      <c r="P62" s="132"/>
      <c r="Q62" s="148">
        <f t="shared" ref="Q62" si="25">Q63+Q64</f>
        <v>-138625</v>
      </c>
      <c r="R62" s="132"/>
      <c r="S62" s="148">
        <f t="shared" si="23"/>
        <v>-138625</v>
      </c>
      <c r="T62" s="103"/>
      <c r="U62" s="149"/>
      <c r="V62" s="103"/>
      <c r="W62" s="149">
        <f t="shared" si="24"/>
        <v>-138625</v>
      </c>
      <c r="X62" s="103"/>
    </row>
    <row r="63" spans="1:24" s="101" customFormat="1" ht="17.45" customHeight="1">
      <c r="A63" s="82" t="s">
        <v>215</v>
      </c>
      <c r="B63" s="110"/>
      <c r="C63" s="143"/>
      <c r="D63" s="132"/>
      <c r="E63" s="132"/>
      <c r="F63" s="132"/>
      <c r="G63" s="143"/>
      <c r="H63" s="132"/>
      <c r="I63" s="143"/>
      <c r="J63" s="143"/>
      <c r="K63" s="143"/>
      <c r="L63" s="143"/>
      <c r="M63" s="143"/>
      <c r="N63" s="132"/>
      <c r="O63" s="132"/>
      <c r="P63" s="132"/>
      <c r="Q63" s="132">
        <v>-32604</v>
      </c>
      <c r="R63" s="132"/>
      <c r="S63" s="132">
        <f t="shared" ref="S63" si="26">C63+E63+G63+I63+K63+M63+O63+Q63</f>
        <v>-32604</v>
      </c>
      <c r="T63" s="103"/>
      <c r="U63" s="103"/>
      <c r="V63" s="103"/>
      <c r="W63" s="133">
        <f t="shared" ref="W63:W64" si="27">S63+U63</f>
        <v>-32604</v>
      </c>
      <c r="X63" s="103"/>
    </row>
    <row r="64" spans="1:24" s="101" customFormat="1" ht="18.600000000000001" customHeight="1">
      <c r="A64" s="82" t="s">
        <v>218</v>
      </c>
      <c r="B64" s="110"/>
      <c r="C64" s="143"/>
      <c r="D64" s="132"/>
      <c r="E64" s="132"/>
      <c r="F64" s="132"/>
      <c r="G64" s="143"/>
      <c r="H64" s="132"/>
      <c r="I64" s="143"/>
      <c r="J64" s="143"/>
      <c r="K64" s="143"/>
      <c r="L64" s="143"/>
      <c r="M64" s="143"/>
      <c r="N64" s="132"/>
      <c r="O64" s="132"/>
      <c r="P64" s="132"/>
      <c r="Q64" s="132">
        <v>-106021</v>
      </c>
      <c r="R64" s="132"/>
      <c r="S64" s="132">
        <f t="shared" ref="S64:S67" si="28">C64+E64+G64+I64+K64+M64+O64+Q64</f>
        <v>-106021</v>
      </c>
      <c r="T64" s="103"/>
      <c r="U64" s="103"/>
      <c r="V64" s="103"/>
      <c r="W64" s="133">
        <f t="shared" si="27"/>
        <v>-106021</v>
      </c>
      <c r="X64" s="103"/>
    </row>
    <row r="65" spans="1:24" s="101" customFormat="1" ht="8.4499999999999993" customHeight="1">
      <c r="A65" s="80"/>
      <c r="B65" s="110"/>
      <c r="C65" s="143"/>
      <c r="D65" s="132"/>
      <c r="E65" s="132"/>
      <c r="F65" s="132"/>
      <c r="G65" s="143"/>
      <c r="H65" s="132"/>
      <c r="I65" s="143"/>
      <c r="J65" s="143"/>
      <c r="K65" s="143"/>
      <c r="L65" s="143"/>
      <c r="M65" s="143"/>
      <c r="N65" s="132"/>
      <c r="O65" s="132"/>
      <c r="P65" s="132"/>
      <c r="Q65" s="143"/>
      <c r="R65" s="132"/>
      <c r="S65" s="143"/>
      <c r="T65" s="103"/>
      <c r="U65" s="103"/>
      <c r="V65" s="103"/>
      <c r="W65" s="103"/>
      <c r="X65" s="103"/>
    </row>
    <row r="66" spans="1:24" s="101" customFormat="1" ht="16.899999999999999" customHeight="1">
      <c r="A66" s="83" t="s">
        <v>216</v>
      </c>
      <c r="B66" s="110"/>
      <c r="C66" s="148">
        <f>C67</f>
        <v>0</v>
      </c>
      <c r="D66" s="132">
        <f t="shared" ref="D66:V66" si="29">D67</f>
        <v>0</v>
      </c>
      <c r="E66" s="148">
        <f t="shared" si="29"/>
        <v>0</v>
      </c>
      <c r="F66" s="132">
        <f t="shared" si="29"/>
        <v>0</v>
      </c>
      <c r="G66" s="148">
        <f t="shared" si="29"/>
        <v>0</v>
      </c>
      <c r="H66" s="132">
        <f t="shared" si="29"/>
        <v>0</v>
      </c>
      <c r="I66" s="148">
        <f t="shared" si="29"/>
        <v>0</v>
      </c>
      <c r="J66" s="143">
        <f t="shared" si="29"/>
        <v>0</v>
      </c>
      <c r="K66" s="148">
        <f t="shared" si="29"/>
        <v>0</v>
      </c>
      <c r="L66" s="143">
        <f t="shared" si="29"/>
        <v>0</v>
      </c>
      <c r="M66" s="148">
        <f t="shared" si="29"/>
        <v>0</v>
      </c>
      <c r="N66" s="132">
        <f t="shared" si="29"/>
        <v>0</v>
      </c>
      <c r="O66" s="148">
        <f t="shared" si="29"/>
        <v>0</v>
      </c>
      <c r="P66" s="132">
        <f t="shared" si="29"/>
        <v>0</v>
      </c>
      <c r="Q66" s="148">
        <f t="shared" ref="Q66" si="30">Q67+Q68</f>
        <v>-77308</v>
      </c>
      <c r="R66" s="132">
        <f t="shared" si="29"/>
        <v>0</v>
      </c>
      <c r="S66" s="148">
        <f t="shared" si="28"/>
        <v>-77308</v>
      </c>
      <c r="T66" s="103">
        <f t="shared" si="29"/>
        <v>0</v>
      </c>
      <c r="U66" s="149">
        <f t="shared" si="29"/>
        <v>0</v>
      </c>
      <c r="V66" s="103">
        <f t="shared" si="29"/>
        <v>0</v>
      </c>
      <c r="W66" s="149">
        <f t="shared" ref="W66:W67" si="31">S66+U66</f>
        <v>-77308</v>
      </c>
      <c r="X66" s="103"/>
    </row>
    <row r="67" spans="1:24" s="101" customFormat="1" ht="18.600000000000001" customHeight="1">
      <c r="A67" s="82" t="s">
        <v>217</v>
      </c>
      <c r="B67" s="110"/>
      <c r="C67" s="143">
        <v>0</v>
      </c>
      <c r="D67" s="132"/>
      <c r="E67" s="132">
        <v>0</v>
      </c>
      <c r="F67" s="132"/>
      <c r="G67" s="143">
        <v>0</v>
      </c>
      <c r="H67" s="132"/>
      <c r="I67" s="143">
        <v>0</v>
      </c>
      <c r="J67" s="143"/>
      <c r="K67" s="143">
        <v>0</v>
      </c>
      <c r="L67" s="143"/>
      <c r="M67" s="143">
        <v>0</v>
      </c>
      <c r="N67" s="132"/>
      <c r="O67" s="132">
        <v>0</v>
      </c>
      <c r="P67" s="132"/>
      <c r="Q67" s="132">
        <v>-40187</v>
      </c>
      <c r="R67" s="132"/>
      <c r="S67" s="132">
        <f t="shared" si="28"/>
        <v>-40187</v>
      </c>
      <c r="T67" s="103"/>
      <c r="U67" s="103">
        <v>0</v>
      </c>
      <c r="V67" s="103"/>
      <c r="W67" s="133">
        <f t="shared" si="31"/>
        <v>-40187</v>
      </c>
      <c r="X67" s="103"/>
    </row>
    <row r="68" spans="1:24" s="101" customFormat="1" ht="16.149999999999999" customHeight="1">
      <c r="A68" s="150" t="s">
        <v>219</v>
      </c>
      <c r="B68" s="110"/>
      <c r="C68" s="143">
        <v>0</v>
      </c>
      <c r="D68" s="132"/>
      <c r="E68" s="132">
        <v>0</v>
      </c>
      <c r="F68" s="132"/>
      <c r="G68" s="143">
        <v>0</v>
      </c>
      <c r="H68" s="132"/>
      <c r="I68" s="143">
        <v>0</v>
      </c>
      <c r="J68" s="143"/>
      <c r="K68" s="143">
        <v>0</v>
      </c>
      <c r="L68" s="143"/>
      <c r="M68" s="143">
        <v>0</v>
      </c>
      <c r="N68" s="132"/>
      <c r="O68" s="132">
        <v>0</v>
      </c>
      <c r="P68" s="132"/>
      <c r="Q68" s="132">
        <v>-37121</v>
      </c>
      <c r="R68" s="132"/>
      <c r="S68" s="132">
        <f t="shared" ref="S68" si="32">C68+E68+G68+I68+K68+M68+O68+Q68</f>
        <v>-37121</v>
      </c>
      <c r="T68" s="103"/>
      <c r="U68" s="103">
        <v>0</v>
      </c>
      <c r="V68" s="103"/>
      <c r="W68" s="133">
        <f t="shared" ref="W68" si="33">S68+U68</f>
        <v>-37121</v>
      </c>
      <c r="X68" s="103"/>
    </row>
    <row r="69" spans="1:24" s="101" customFormat="1" ht="10.15" customHeight="1">
      <c r="A69" s="82"/>
      <c r="B69" s="110"/>
      <c r="C69" s="143"/>
      <c r="D69" s="132"/>
      <c r="E69" s="132"/>
      <c r="F69" s="132"/>
      <c r="G69" s="143"/>
      <c r="H69" s="132"/>
      <c r="I69" s="143"/>
      <c r="J69" s="143"/>
      <c r="K69" s="143"/>
      <c r="L69" s="143"/>
      <c r="M69" s="143"/>
      <c r="N69" s="132"/>
      <c r="O69" s="132"/>
      <c r="P69" s="132"/>
      <c r="Q69" s="132"/>
      <c r="R69" s="132"/>
      <c r="S69" s="132"/>
      <c r="T69" s="103"/>
      <c r="U69" s="103"/>
      <c r="V69" s="103"/>
      <c r="W69" s="133"/>
      <c r="X69" s="103"/>
    </row>
    <row r="70" spans="1:24" s="101" customFormat="1" ht="18.600000000000001" customHeight="1">
      <c r="A70" s="81" t="s">
        <v>220</v>
      </c>
      <c r="B70" s="110"/>
      <c r="C70" s="148">
        <f>C71</f>
        <v>0</v>
      </c>
      <c r="D70" s="132">
        <f t="shared" ref="D70:V70" si="34">D71</f>
        <v>0</v>
      </c>
      <c r="E70" s="148">
        <f t="shared" si="34"/>
        <v>0</v>
      </c>
      <c r="F70" s="132">
        <f t="shared" si="34"/>
        <v>0</v>
      </c>
      <c r="G70" s="148">
        <f t="shared" si="34"/>
        <v>0</v>
      </c>
      <c r="H70" s="132">
        <f t="shared" si="34"/>
        <v>0</v>
      </c>
      <c r="I70" s="148">
        <f t="shared" si="34"/>
        <v>0</v>
      </c>
      <c r="J70" s="143">
        <f t="shared" si="34"/>
        <v>0</v>
      </c>
      <c r="K70" s="148">
        <f t="shared" si="34"/>
        <v>0</v>
      </c>
      <c r="L70" s="143">
        <f t="shared" si="34"/>
        <v>0</v>
      </c>
      <c r="M70" s="148">
        <f t="shared" si="34"/>
        <v>0</v>
      </c>
      <c r="N70" s="132">
        <f t="shared" si="34"/>
        <v>0</v>
      </c>
      <c r="O70" s="148">
        <f t="shared" si="34"/>
        <v>0</v>
      </c>
      <c r="P70" s="132">
        <f t="shared" si="34"/>
        <v>0</v>
      </c>
      <c r="Q70" s="148">
        <f t="shared" si="34"/>
        <v>-376</v>
      </c>
      <c r="R70" s="132">
        <f t="shared" si="34"/>
        <v>0</v>
      </c>
      <c r="S70" s="148">
        <f t="shared" ref="S70:S71" si="35">C70+E70+G70+I70+K70+M70+O70+Q70</f>
        <v>-376</v>
      </c>
      <c r="T70" s="103">
        <f t="shared" si="34"/>
        <v>0</v>
      </c>
      <c r="U70" s="149">
        <f t="shared" si="34"/>
        <v>-528</v>
      </c>
      <c r="V70" s="103">
        <f t="shared" si="34"/>
        <v>0</v>
      </c>
      <c r="W70" s="149">
        <f t="shared" ref="W70:W71" si="36">S70+U70</f>
        <v>-904</v>
      </c>
      <c r="X70" s="103"/>
    </row>
    <row r="71" spans="1:24" s="101" customFormat="1" ht="16.899999999999999" customHeight="1">
      <c r="A71" s="82" t="s">
        <v>221</v>
      </c>
      <c r="B71" s="110"/>
      <c r="C71" s="143">
        <v>0</v>
      </c>
      <c r="D71" s="132"/>
      <c r="E71" s="132">
        <v>0</v>
      </c>
      <c r="F71" s="132"/>
      <c r="G71" s="143">
        <v>0</v>
      </c>
      <c r="H71" s="132"/>
      <c r="I71" s="143">
        <v>0</v>
      </c>
      <c r="J71" s="143"/>
      <c r="K71" s="143">
        <v>0</v>
      </c>
      <c r="L71" s="143"/>
      <c r="M71" s="143">
        <v>0</v>
      </c>
      <c r="N71" s="132"/>
      <c r="O71" s="132">
        <v>0</v>
      </c>
      <c r="P71" s="132"/>
      <c r="Q71" s="132">
        <v>-376</v>
      </c>
      <c r="R71" s="132"/>
      <c r="S71" s="132">
        <f t="shared" si="35"/>
        <v>-376</v>
      </c>
      <c r="T71" s="103"/>
      <c r="U71" s="133">
        <v>-528</v>
      </c>
      <c r="V71" s="103"/>
      <c r="W71" s="133">
        <f t="shared" si="36"/>
        <v>-904</v>
      </c>
      <c r="X71" s="103"/>
    </row>
    <row r="72" spans="1:24" s="101" customFormat="1" ht="8.4499999999999993" customHeight="1">
      <c r="A72" s="83"/>
      <c r="B72" s="110"/>
      <c r="C72" s="143"/>
      <c r="D72" s="132"/>
      <c r="E72" s="132"/>
      <c r="F72" s="132"/>
      <c r="G72" s="143"/>
      <c r="H72" s="132"/>
      <c r="I72" s="143"/>
      <c r="J72" s="143"/>
      <c r="K72" s="143"/>
      <c r="L72" s="143"/>
      <c r="M72" s="143"/>
      <c r="N72" s="132"/>
      <c r="O72" s="132"/>
      <c r="P72" s="132"/>
      <c r="Q72" s="143"/>
      <c r="R72" s="132"/>
      <c r="S72" s="143"/>
      <c r="T72" s="103"/>
      <c r="U72" s="103"/>
      <c r="V72" s="103"/>
      <c r="W72" s="103"/>
      <c r="X72" s="103"/>
    </row>
    <row r="73" spans="1:24" s="101" customFormat="1">
      <c r="A73" s="85" t="s">
        <v>222</v>
      </c>
      <c r="B73" s="110"/>
      <c r="C73" s="148">
        <f>C74+C75</f>
        <v>0</v>
      </c>
      <c r="D73" s="132"/>
      <c r="E73" s="148">
        <f t="shared" ref="E73:V73" si="37">E74+E75</f>
        <v>0</v>
      </c>
      <c r="F73" s="132">
        <f t="shared" si="37"/>
        <v>0</v>
      </c>
      <c r="G73" s="148">
        <f t="shared" si="37"/>
        <v>0</v>
      </c>
      <c r="H73" s="132">
        <f t="shared" si="37"/>
        <v>0</v>
      </c>
      <c r="I73" s="148">
        <f t="shared" si="37"/>
        <v>30</v>
      </c>
      <c r="J73" s="143">
        <f t="shared" si="37"/>
        <v>0</v>
      </c>
      <c r="K73" s="148">
        <f t="shared" si="37"/>
        <v>1766</v>
      </c>
      <c r="L73" s="143">
        <f t="shared" si="37"/>
        <v>0</v>
      </c>
      <c r="M73" s="148">
        <f t="shared" si="37"/>
        <v>3571</v>
      </c>
      <c r="N73" s="143">
        <f t="shared" si="37"/>
        <v>0</v>
      </c>
      <c r="O73" s="148">
        <f t="shared" si="37"/>
        <v>0</v>
      </c>
      <c r="P73" s="143">
        <f t="shared" si="37"/>
        <v>0</v>
      </c>
      <c r="Q73" s="148">
        <f>Q74+Q75</f>
        <v>93816</v>
      </c>
      <c r="R73" s="143">
        <f t="shared" si="37"/>
        <v>0</v>
      </c>
      <c r="S73" s="148">
        <f t="shared" ref="S73:S75" si="38">C73+E73+G73+I73+K73+M73+O73+Q73</f>
        <v>99183</v>
      </c>
      <c r="T73" s="143">
        <f t="shared" si="37"/>
        <v>0</v>
      </c>
      <c r="U73" s="148">
        <f t="shared" si="37"/>
        <v>3787</v>
      </c>
      <c r="V73" s="148">
        <f t="shared" si="37"/>
        <v>0</v>
      </c>
      <c r="W73" s="148">
        <f t="shared" ref="W73:W75" si="39">S73+U73</f>
        <v>102970</v>
      </c>
      <c r="X73" s="102"/>
    </row>
    <row r="74" spans="1:24" s="101" customFormat="1" ht="30">
      <c r="A74" s="84" t="s">
        <v>223</v>
      </c>
      <c r="B74" s="110"/>
      <c r="C74" s="132">
        <v>0</v>
      </c>
      <c r="D74" s="132"/>
      <c r="E74" s="132">
        <v>0</v>
      </c>
      <c r="F74" s="132"/>
      <c r="G74" s="132">
        <v>0</v>
      </c>
      <c r="H74" s="132"/>
      <c r="I74" s="132">
        <v>0</v>
      </c>
      <c r="J74" s="143"/>
      <c r="K74" s="132">
        <v>0</v>
      </c>
      <c r="L74" s="143"/>
      <c r="M74" s="132">
        <v>0</v>
      </c>
      <c r="N74" s="132"/>
      <c r="O74" s="132">
        <v>0</v>
      </c>
      <c r="P74" s="132"/>
      <c r="Q74" s="132">
        <v>95207</v>
      </c>
      <c r="R74" s="132"/>
      <c r="S74" s="132">
        <f t="shared" si="38"/>
        <v>95207</v>
      </c>
      <c r="T74" s="103"/>
      <c r="U74" s="132">
        <v>3870</v>
      </c>
      <c r="V74" s="103"/>
      <c r="W74" s="133">
        <f t="shared" si="39"/>
        <v>99077</v>
      </c>
    </row>
    <row r="75" spans="1:24" s="101" customFormat="1" ht="20.65" customHeight="1">
      <c r="A75" s="84" t="s">
        <v>224</v>
      </c>
      <c r="B75" s="110"/>
      <c r="C75" s="132">
        <v>0</v>
      </c>
      <c r="D75" s="132"/>
      <c r="E75" s="132">
        <v>0</v>
      </c>
      <c r="F75" s="132"/>
      <c r="G75" s="132">
        <v>0</v>
      </c>
      <c r="H75" s="132"/>
      <c r="I75" s="132">
        <v>30</v>
      </c>
      <c r="J75" s="143"/>
      <c r="K75" s="132">
        <v>1766</v>
      </c>
      <c r="L75" s="143"/>
      <c r="M75" s="132">
        <v>3571</v>
      </c>
      <c r="N75" s="132"/>
      <c r="O75" s="132">
        <v>0</v>
      </c>
      <c r="P75" s="132"/>
      <c r="Q75" s="132">
        <v>-1391</v>
      </c>
      <c r="R75" s="132"/>
      <c r="S75" s="132">
        <f t="shared" si="38"/>
        <v>3976</v>
      </c>
      <c r="T75" s="103"/>
      <c r="U75" s="132">
        <v>-83</v>
      </c>
      <c r="V75" s="103"/>
      <c r="W75" s="133">
        <f t="shared" si="39"/>
        <v>3893</v>
      </c>
    </row>
    <row r="76" spans="1:24" s="101" customFormat="1" ht="18" customHeight="1">
      <c r="A76" s="81"/>
      <c r="B76" s="110"/>
      <c r="C76" s="132"/>
      <c r="D76" s="132"/>
      <c r="E76" s="132"/>
      <c r="F76" s="132"/>
      <c r="G76" s="132"/>
      <c r="H76" s="132"/>
      <c r="I76" s="132"/>
      <c r="J76" s="143"/>
      <c r="K76" s="132"/>
      <c r="L76" s="143"/>
      <c r="M76" s="132"/>
      <c r="N76" s="132"/>
      <c r="O76" s="132"/>
      <c r="P76" s="132"/>
      <c r="Q76" s="132"/>
      <c r="R76" s="132"/>
      <c r="S76" s="143"/>
      <c r="T76" s="103"/>
      <c r="U76" s="132"/>
      <c r="V76" s="103"/>
      <c r="W76" s="133"/>
    </row>
    <row r="77" spans="1:24" s="101" customFormat="1" ht="30">
      <c r="A77" s="81" t="s">
        <v>225</v>
      </c>
      <c r="B77" s="110"/>
      <c r="C77" s="132">
        <v>0</v>
      </c>
      <c r="D77" s="132"/>
      <c r="E77" s="132">
        <v>0</v>
      </c>
      <c r="F77" s="132"/>
      <c r="G77" s="132">
        <v>0</v>
      </c>
      <c r="H77" s="132"/>
      <c r="I77" s="132">
        <v>-5779</v>
      </c>
      <c r="J77" s="143"/>
      <c r="K77" s="132">
        <v>-1820</v>
      </c>
      <c r="L77" s="143"/>
      <c r="M77" s="132">
        <v>0</v>
      </c>
      <c r="N77" s="132"/>
      <c r="O77" s="132">
        <v>0</v>
      </c>
      <c r="P77" s="132"/>
      <c r="Q77" s="132">
        <f>-SUM(C77:P77)</f>
        <v>7599</v>
      </c>
      <c r="R77" s="132"/>
      <c r="S77" s="143">
        <f t="shared" ref="S77:S79" si="40">C77+E77+G77+I77+K77+M77+O77+Q77</f>
        <v>0</v>
      </c>
      <c r="T77" s="103"/>
      <c r="U77" s="132">
        <v>0</v>
      </c>
      <c r="V77" s="103"/>
      <c r="W77" s="133">
        <f t="shared" ref="W77:W79" si="41">S77+U77</f>
        <v>0</v>
      </c>
    </row>
    <row r="78" spans="1:24" s="101" customFormat="1" ht="18.600000000000001" customHeight="1">
      <c r="A78" s="78"/>
      <c r="B78" s="110"/>
      <c r="C78" s="131"/>
      <c r="D78" s="130"/>
      <c r="E78" s="130"/>
      <c r="F78" s="130"/>
      <c r="G78" s="131"/>
      <c r="H78" s="130"/>
      <c r="I78" s="131"/>
      <c r="J78" s="131"/>
      <c r="K78" s="131"/>
      <c r="L78" s="131"/>
      <c r="M78" s="131"/>
      <c r="N78" s="130"/>
      <c r="O78" s="130"/>
      <c r="P78" s="130"/>
      <c r="Q78" s="131">
        <v>0</v>
      </c>
      <c r="R78" s="130"/>
      <c r="S78" s="143">
        <f t="shared" si="40"/>
        <v>0</v>
      </c>
      <c r="T78" s="104"/>
      <c r="U78" s="104">
        <v>0</v>
      </c>
      <c r="W78" s="133">
        <f t="shared" si="41"/>
        <v>0</v>
      </c>
    </row>
    <row r="79" spans="1:24" s="101" customFormat="1" ht="15.75" thickBot="1">
      <c r="A79" s="78" t="s">
        <v>226</v>
      </c>
      <c r="B79" s="110">
        <f>+SFP!C39</f>
        <v>27</v>
      </c>
      <c r="C79" s="129">
        <f>C34+C37+C39+C40+C44+C58+C66+C70+C73+C77+C52</f>
        <v>172591</v>
      </c>
      <c r="D79" s="129" t="e">
        <f>D34+D37+D39+D40+D44+D58+D66+#REF!+D70+D73+D77</f>
        <v>#REF!</v>
      </c>
      <c r="E79" s="129">
        <f>E34+E37+E39+E40+E44+E58+E66+E70+E73+E77+E56+E54</f>
        <v>-57452</v>
      </c>
      <c r="F79" s="129" t="e">
        <f>F34+F37+F39+F40+F44+F58+F66+#REF!+F70+F73+F77</f>
        <v>#REF!</v>
      </c>
      <c r="G79" s="129">
        <f>G34+G37+G39+G40+G44+G58+G66+G70+G73+G77+G52</f>
        <v>186919</v>
      </c>
      <c r="H79" s="129" t="e">
        <f>H34+H37+H39+H40+H44+H58+H66+#REF!+H70+H73+H77</f>
        <v>#REF!</v>
      </c>
      <c r="I79" s="129">
        <f>I34+I37+I39+I40+I44+I58+I66+I70+I73+I77+I56</f>
        <v>29383</v>
      </c>
      <c r="J79" s="129" t="e">
        <f>J34+J37+J39+J40+J44+J58+J66+#REF!+J70+J73+J77</f>
        <v>#REF!</v>
      </c>
      <c r="K79" s="129">
        <f>K34+K37+K39+K40+K44+K58+K66++K70+K73+K77</f>
        <v>506</v>
      </c>
      <c r="L79" s="129" t="e">
        <f>L34+L37+L39+L40+L44+L58+L66+#REF!+L70+L73+L77</f>
        <v>#REF!</v>
      </c>
      <c r="M79" s="129">
        <f>M34+M37+M39+M40+M44+M58+M66+M70+M73+M77</f>
        <v>-1174</v>
      </c>
      <c r="N79" s="129" t="e">
        <f>N34+N37+N39+N40+N44+N58+N66+#REF!+N70+N73+N77</f>
        <v>#REF!</v>
      </c>
      <c r="O79" s="129">
        <f>O34+O37+O39+O40+O44+O58+O66+O70+O73+O77</f>
        <v>11697</v>
      </c>
      <c r="P79" s="129" t="e">
        <f>P34+P37+P39+P40+P44+P58+P66+#REF!+P70+P73+P77</f>
        <v>#REF!</v>
      </c>
      <c r="Q79" s="129">
        <f>Q34+Q37+Q39+Q40+Q44+Q58+Q66+Q70+Q73+Q77+Q56+Q62</f>
        <v>395069</v>
      </c>
      <c r="R79" s="129" t="e">
        <f>R34+R37+R39+R40+R44+R58+R66+#REF!+R70+R73+R77</f>
        <v>#REF!</v>
      </c>
      <c r="S79" s="129">
        <f t="shared" si="40"/>
        <v>737539</v>
      </c>
      <c r="T79" s="129"/>
      <c r="U79" s="129">
        <f>U34+U37+U39+U40+U44+U58+U66+U70+U73+U77+U56</f>
        <v>15269</v>
      </c>
      <c r="V79" s="129" t="e">
        <f>V34+V37+V39+V40+V44+V58+V66+#REF!+V70+V73+V77</f>
        <v>#REF!</v>
      </c>
      <c r="W79" s="129">
        <f t="shared" si="41"/>
        <v>752808</v>
      </c>
    </row>
    <row r="80" spans="1:24" s="101" customFormat="1" ht="15.75" thickTop="1">
      <c r="A80" s="78"/>
      <c r="B80" s="110"/>
      <c r="C80" s="131"/>
      <c r="D80" s="130"/>
      <c r="E80" s="131"/>
      <c r="F80" s="130"/>
      <c r="G80" s="131"/>
      <c r="H80" s="130"/>
      <c r="I80" s="131"/>
      <c r="J80" s="131"/>
      <c r="K80" s="131"/>
      <c r="L80" s="131"/>
      <c r="M80" s="131"/>
      <c r="N80" s="130"/>
      <c r="O80" s="130"/>
      <c r="P80" s="130"/>
      <c r="Q80" s="131"/>
      <c r="R80" s="130"/>
      <c r="S80" s="131"/>
      <c r="T80" s="104"/>
      <c r="U80" s="131"/>
      <c r="W80" s="131"/>
    </row>
    <row r="81" spans="1:23" s="37" customFormat="1">
      <c r="A81" s="78"/>
      <c r="B81" s="110"/>
      <c r="C81" s="131"/>
      <c r="D81" s="130"/>
      <c r="E81" s="130"/>
      <c r="F81" s="130"/>
      <c r="G81" s="131"/>
      <c r="H81" s="130"/>
      <c r="I81" s="131"/>
      <c r="J81" s="131"/>
      <c r="K81" s="131"/>
      <c r="L81" s="131"/>
      <c r="M81" s="131"/>
      <c r="N81" s="130"/>
      <c r="O81" s="130"/>
      <c r="P81" s="130"/>
      <c r="Q81" s="131"/>
      <c r="R81" s="130"/>
      <c r="S81" s="131"/>
      <c r="T81" s="104"/>
      <c r="U81" s="104"/>
      <c r="V81" s="101"/>
      <c r="W81" s="151"/>
    </row>
    <row r="82" spans="1:23" s="37" customFormat="1" ht="23.65" customHeight="1">
      <c r="A82" s="120" t="str">
        <f>SCI!A66</f>
        <v>The notes on pages 5 to 141 are an integral part of the present consolidated financial statement.</v>
      </c>
      <c r="B82" s="152"/>
      <c r="C82" s="21"/>
      <c r="D82" s="21"/>
      <c r="E82" s="21"/>
      <c r="F82" s="21"/>
      <c r="G82" s="153"/>
      <c r="H82" s="5"/>
      <c r="I82" s="153"/>
      <c r="J82" s="153"/>
      <c r="K82" s="154"/>
      <c r="L82" s="153"/>
      <c r="M82" s="153"/>
      <c r="N82" s="153"/>
      <c r="O82" s="153"/>
      <c r="P82" s="153"/>
      <c r="Q82" s="154"/>
      <c r="R82" s="153"/>
      <c r="S82" s="154"/>
      <c r="U82" s="154"/>
      <c r="W82" s="154"/>
    </row>
    <row r="83" spans="1:23" ht="4.9000000000000004" customHeight="1">
      <c r="A83" s="37"/>
      <c r="B83" s="155"/>
      <c r="C83" s="153"/>
      <c r="D83" s="153"/>
      <c r="E83" s="153"/>
      <c r="F83" s="153"/>
      <c r="G83" s="153"/>
      <c r="H83" s="5"/>
      <c r="I83" s="153"/>
      <c r="J83" s="153"/>
      <c r="K83" s="153"/>
      <c r="L83" s="153"/>
      <c r="M83" s="153"/>
      <c r="N83" s="153"/>
      <c r="O83" s="153"/>
      <c r="P83" s="153"/>
      <c r="Q83" s="153"/>
      <c r="R83" s="153"/>
      <c r="S83" s="153"/>
      <c r="T83" s="37"/>
      <c r="U83" s="156"/>
      <c r="V83" s="37"/>
      <c r="W83" s="37"/>
    </row>
    <row r="84" spans="1:23" ht="18" customHeight="1">
      <c r="A84" s="87" t="s">
        <v>25</v>
      </c>
      <c r="B84" s="157"/>
      <c r="C84" s="158"/>
      <c r="D84" s="158"/>
      <c r="E84" s="158"/>
      <c r="F84" s="158"/>
      <c r="G84" s="158"/>
      <c r="H84" s="158"/>
      <c r="I84" s="158"/>
      <c r="J84" s="158"/>
      <c r="K84" s="158"/>
      <c r="L84" s="158"/>
      <c r="M84" s="158"/>
      <c r="N84" s="158"/>
      <c r="O84" s="158"/>
      <c r="P84" s="158"/>
      <c r="Q84" s="158"/>
      <c r="R84" s="158"/>
      <c r="S84" s="158"/>
    </row>
    <row r="85" spans="1:23">
      <c r="B85" s="157"/>
      <c r="C85" s="158"/>
      <c r="D85" s="158"/>
      <c r="E85" s="158"/>
      <c r="F85" s="158"/>
      <c r="G85" s="158"/>
      <c r="H85" s="158"/>
      <c r="I85" s="158"/>
      <c r="J85" s="158"/>
      <c r="K85" s="158"/>
      <c r="L85" s="158"/>
      <c r="M85" s="158"/>
      <c r="N85" s="158"/>
      <c r="O85" s="158"/>
      <c r="P85" s="158"/>
      <c r="Q85" s="158"/>
      <c r="R85" s="158"/>
      <c r="S85" s="158"/>
    </row>
    <row r="86" spans="1:23" ht="24" customHeight="1">
      <c r="A86" s="88" t="s">
        <v>227</v>
      </c>
      <c r="B86" s="157"/>
    </row>
    <row r="87" spans="1:23">
      <c r="A87" s="88"/>
      <c r="B87" s="157"/>
    </row>
    <row r="88" spans="1:23" ht="14.25" customHeight="1">
      <c r="A88" s="20" t="s">
        <v>190</v>
      </c>
      <c r="B88" s="76"/>
    </row>
    <row r="89" spans="1:23" ht="19.899999999999999" customHeight="1">
      <c r="A89" s="21" t="s">
        <v>29</v>
      </c>
      <c r="B89" s="76"/>
    </row>
    <row r="90" spans="1:23">
      <c r="A90" s="47"/>
      <c r="B90" s="159"/>
    </row>
    <row r="91" spans="1:23">
      <c r="A91" s="48" t="s">
        <v>30</v>
      </c>
      <c r="B91" s="160"/>
    </row>
    <row r="92" spans="1:23">
      <c r="A92" s="50" t="s">
        <v>31</v>
      </c>
      <c r="B92" s="161"/>
    </row>
    <row r="93" spans="1:23">
      <c r="A93" s="162"/>
    </row>
    <row r="95" spans="1:23">
      <c r="A95" s="163"/>
    </row>
    <row r="101" spans="1:2">
      <c r="A101" s="164"/>
      <c r="B101" s="164"/>
    </row>
  </sheetData>
  <mergeCells count="12">
    <mergeCell ref="S5:S6"/>
    <mergeCell ref="A2:S2"/>
    <mergeCell ref="C4:S4"/>
    <mergeCell ref="A5:A6"/>
    <mergeCell ref="C5:C6"/>
    <mergeCell ref="E5:E6"/>
    <mergeCell ref="G5:G6"/>
    <mergeCell ref="I5:I6"/>
    <mergeCell ref="K5:K6"/>
    <mergeCell ref="M5:M6"/>
    <mergeCell ref="Q5:Q6"/>
    <mergeCell ref="O5:O6"/>
  </mergeCells>
  <pageMargins left="0.47244094488188981" right="0.31496062992125984" top="0.6692913385826772" bottom="0.59055118110236227" header="0.6692913385826772" footer="0.59055118110236227"/>
  <pageSetup paperSize="9" scale="40" firstPageNumber="4" orientation="landscape" blackAndWhite="1" useFirstPageNumber="1" r:id="rId1"/>
  <headerFooter alignWithMargins="0">
    <oddFooter>&amp;R&amp;14 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 </vt:lpstr>
      <vt:lpstr>SCI</vt:lpstr>
      <vt:lpstr>SFP</vt:lpstr>
      <vt:lpstr>SCF</vt:lpstr>
      <vt:lpstr>SEQ</vt:lpstr>
      <vt:lpstr>'Cover '!Print_Area</vt:lpstr>
      <vt:lpstr>SCF!Print_Area</vt:lpstr>
      <vt:lpstr>SCI!Print_Area</vt:lpstr>
      <vt:lpstr>SFP!Print_Area</vt:lpstr>
      <vt:lpstr>SCI!Print_Titles</vt:lpstr>
    </vt:vector>
  </TitlesOfParts>
  <Company>Sopharma 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SOPHARMA REPORTING TEAM</dc:creator>
  <cp:lastModifiedBy>Sopharma Investor Relations</cp:lastModifiedBy>
  <cp:lastPrinted>2024-02-19T09:29:30Z</cp:lastPrinted>
  <dcterms:created xsi:type="dcterms:W3CDTF">2012-04-12T11:15:46Z</dcterms:created>
  <dcterms:modified xsi:type="dcterms:W3CDTF">2024-02-26T10:52:35Z</dcterms:modified>
</cp:coreProperties>
</file>